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55" windowHeight="3285" tabRatio="602" firstSheet="1" activeTab="9"/>
  </bookViews>
  <sheets>
    <sheet name="разом" sheetId="1" state="hidden" r:id="rId1"/>
    <sheet name="М" sheetId="2" r:id="rId2"/>
    <sheet name="Л" sheetId="3" r:id="rId3"/>
    <sheet name="Х" sheetId="4" r:id="rId4"/>
    <sheet name="О" sheetId="5" r:id="rId5"/>
    <sheet name="Ж" sheetId="6" r:id="rId6"/>
    <sheet name="Ш без селищ" sheetId="7" r:id="rId7"/>
    <sheet name="З" sheetId="8" r:id="rId8"/>
    <sheet name="К" sheetId="9" r:id="rId9"/>
    <sheet name="до рішення" sheetId="10" r:id="rId10"/>
  </sheets>
  <definedNames>
    <definedName name="_xlnm.Print_Titles" localSheetId="5">'Ж'!$9:$10</definedName>
    <definedName name="_xlnm.Print_Titles" localSheetId="7">'З'!$9:$10</definedName>
    <definedName name="_xlnm.Print_Titles" localSheetId="8">'К'!$9:$10</definedName>
    <definedName name="_xlnm.Print_Titles" localSheetId="2">'Л'!$9:$10</definedName>
    <definedName name="_xlnm.Print_Titles" localSheetId="1">'М'!$9:$10</definedName>
    <definedName name="_xlnm.Print_Titles" localSheetId="4">'О'!$9:$10</definedName>
    <definedName name="_xlnm.Print_Titles" localSheetId="0">'разом'!$9:$10</definedName>
    <definedName name="_xlnm.Print_Titles" localSheetId="3">'Х'!$9:$10</definedName>
    <definedName name="_xlnm.Print_Titles" localSheetId="6">'Ш без селищ'!$9:$10</definedName>
    <definedName name="_xlnm.Print_Area" localSheetId="9">'до рішення'!$A$1:$I$76</definedName>
    <definedName name="_xlnm.Print_Area" localSheetId="5">'Ж'!$A$1:$F$58</definedName>
    <definedName name="_xlnm.Print_Area" localSheetId="7">'З'!$A$1:$F$60</definedName>
    <definedName name="_xlnm.Print_Area" localSheetId="8">'К'!$A$1:$F$66</definedName>
    <definedName name="_xlnm.Print_Area" localSheetId="2">'Л'!$A$1:$F$61</definedName>
    <definedName name="_xlnm.Print_Area" localSheetId="1">'М'!$A$1:$F$110</definedName>
    <definedName name="_xlnm.Print_Area" localSheetId="4">'О'!$A$1:$F$60</definedName>
    <definedName name="_xlnm.Print_Area" localSheetId="0">'разом'!$A$1:$F$114</definedName>
    <definedName name="_xlnm.Print_Area" localSheetId="3">'Х'!$A$1:$F$58</definedName>
    <definedName name="_xlnm.Print_Area" localSheetId="6">'Ш без селищ'!$A$1:$F$62</definedName>
  </definedNames>
  <calcPr fullCalcOnLoad="1"/>
</workbook>
</file>

<file path=xl/comments10.xml><?xml version="1.0" encoding="utf-8"?>
<comments xmlns="http://schemas.openxmlformats.org/spreadsheetml/2006/main">
  <authors>
    <author>admin</author>
  </authors>
  <commentList>
    <comment ref="E61" authorId="0">
      <text>
        <r>
          <rPr>
            <b/>
            <sz val="10"/>
            <rFont val="Tahoma"/>
            <family val="2"/>
          </rPr>
          <t>admin:</t>
        </r>
        <r>
          <rPr>
            <sz val="10"/>
            <rFont val="Tahoma"/>
            <family val="2"/>
          </rPr>
          <t xml:space="preserve">
Пока только міський цільовий</t>
        </r>
      </text>
    </comment>
    <comment ref="B76" authorId="0">
      <text>
        <r>
          <rPr>
            <b/>
            <sz val="10"/>
            <rFont val="Tahoma"/>
            <family val="2"/>
          </rPr>
          <t>admin:</t>
        </r>
        <r>
          <rPr>
            <sz val="10"/>
            <rFont val="Tahoma"/>
            <family val="2"/>
          </rPr>
          <t xml:space="preserve">
без коштів переданих
</t>
        </r>
      </text>
    </comment>
  </commentList>
</comments>
</file>

<file path=xl/sharedStrings.xml><?xml version="1.0" encoding="utf-8"?>
<sst xmlns="http://schemas.openxmlformats.org/spreadsheetml/2006/main" count="664" uniqueCount="208">
  <si>
    <t>(грн.)</t>
  </si>
  <si>
    <t>Код</t>
  </si>
  <si>
    <t>Доходи</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</si>
  <si>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</si>
  <si>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</si>
  <si>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</si>
  <si>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</si>
  <si>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</si>
  <si>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Прибутковий податок з громадян</t>
  </si>
  <si>
    <t>Фіксований податок на доходи фізичних осіб від підприємсницької діяльності</t>
  </si>
  <si>
    <t>Податок на прибуток підприємств</t>
  </si>
  <si>
    <t>Податок на прибуток підприємств і організацій, що належать до комунальної власності</t>
  </si>
  <si>
    <t>Податки на власність</t>
  </si>
  <si>
    <t>Податок з власників транспортних засобів та інших самохідних машин і механізмів</t>
  </si>
  <si>
    <t>Збори за спеціальне використання природних ресурсів</t>
  </si>
  <si>
    <t>Плата за землю</t>
  </si>
  <si>
    <t>Внутрішні податки на товари та послуги</t>
  </si>
  <si>
    <t>Плата за ліцензії на певні види господарської діяльності</t>
  </si>
  <si>
    <t>Плата за державну реєстрацію суб''єктів підприємницької діяльності</t>
  </si>
  <si>
    <t xml:space="preserve"> Плата за ліцензії на право роздрібної торгівлі алкогольними напоями та тютюновими виробами</t>
  </si>
  <si>
    <t>Плата за торговий патент на деякі види підприємницької діяльності</t>
  </si>
  <si>
    <t>Плата за придбання торгових патентів пунктами продажу нафтопродуктів (автозаправними станціями, заправними пунктами)</t>
  </si>
  <si>
    <t>Інші податки</t>
  </si>
  <si>
    <t>Місцеві податки і збори</t>
  </si>
  <si>
    <t xml:space="preserve">Єдиний податок для суб’єктів малого підприємництва </t>
  </si>
  <si>
    <t>Неподаткові надходження</t>
  </si>
  <si>
    <t xml:space="preserve">Доходи від власності та підприємницької діяльності </t>
  </si>
  <si>
    <t>Надходження до бюджету сум відсотків банків за користування тимчасово вільними бюджетними коштами</t>
  </si>
  <si>
    <t xml:space="preserve">Інші надходження </t>
  </si>
  <si>
    <t>Аміністративні збори та платежі, доходи від некомерційного та побічного продажу</t>
  </si>
  <si>
    <t>Плата за оренду цілісних майнових комплексів та іншого майна</t>
  </si>
  <si>
    <t>Державне мито</t>
  </si>
  <si>
    <t>Надходження від штрафів та фінансових санкцій</t>
  </si>
  <si>
    <t>Адміністративні штрафи та інші санкції</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</si>
  <si>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</si>
  <si>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</si>
  <si>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</si>
  <si>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 xml:space="preserve"> Власні надходження бюджетних установ і організацій</t>
  </si>
  <si>
    <t>Доходи від операцій з капіталом</t>
  </si>
  <si>
    <t>Надходження від продажу основного капіталу</t>
  </si>
  <si>
    <t>Надходження від віджудження майна, що знаходиться у комунальній власності</t>
  </si>
  <si>
    <t xml:space="preserve">Цільові фонди </t>
  </si>
  <si>
    <t>Збір за забруднення навколишнього природного середовища</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</si>
  <si>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</si>
  <si>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Разом доходів</t>
  </si>
  <si>
    <t>Офіційні трансферти</t>
  </si>
  <si>
    <t>Дотації</t>
  </si>
  <si>
    <t>Субвенції</t>
  </si>
  <si>
    <t>Всього доходів</t>
  </si>
  <si>
    <t>Баланс</t>
  </si>
  <si>
    <t xml:space="preserve">Секретар ради                               </t>
  </si>
  <si>
    <t>Плата за користування надрами</t>
  </si>
  <si>
    <t>Податок на промисел</t>
  </si>
  <si>
    <t>Плата за видачу ліцензій та сертифікатів</t>
  </si>
  <si>
    <t>Суми, стягнені з винних осіб, за шкоду, заподіяну підприємству, установі, організації</t>
  </si>
  <si>
    <t>Фііксований сільськогосподарський податок</t>
  </si>
  <si>
    <t>Збір за спеціальне використання водних ресурсів та збір за користування водами для потреб гідроенергетики і водного транспорту</t>
  </si>
  <si>
    <t>Секретар ради</t>
  </si>
  <si>
    <t>Фіксований сільськогосподарський податок</t>
  </si>
  <si>
    <t>Суми, стягені з винних осіб за шкоду заподіяну підприємству, установі, організації</t>
  </si>
  <si>
    <t>Нез'ясовані платежі</t>
  </si>
  <si>
    <t>Фінансовий сільсько-господарський податок, нарахований після 1 січня 2001 року</t>
  </si>
  <si>
    <t xml:space="preserve">Плата за утримання дітей у школах-інтернат </t>
  </si>
  <si>
    <t>Адміністративні збори та платежі, доходи від некомерційного та побічного продажу</t>
  </si>
  <si>
    <t>Плата за державну реєстрацію, крім плати за державну реєстрацію субєктів підприємницької діяльності</t>
  </si>
  <si>
    <t xml:space="preserve">Разом </t>
  </si>
  <si>
    <t>З іншої частини бюджету</t>
  </si>
  <si>
    <t>Кошти, одержані із загального фонду бюджету до бюджету розвитку (спеціального фонду)</t>
  </si>
  <si>
    <t xml:space="preserve">             до рішення міської ради</t>
  </si>
  <si>
    <t>Інші дотації</t>
  </si>
  <si>
    <t>Податок з доходів фізичних осіб</t>
  </si>
  <si>
    <t>Доходи від операцій з кредитування та надання гарантій</t>
  </si>
  <si>
    <t xml:space="preserve">Відсотки за користування позиками,які надавалися з місцевих бюджетів </t>
  </si>
  <si>
    <t>Податки, не віднесені до інших категорій</t>
  </si>
  <si>
    <t>Надходження від продажу землі</t>
  </si>
  <si>
    <t>Дивіденди (доход), нараховані на акції (частки, паї) господарських товариств, що є у власності відповідної територіальної громади</t>
  </si>
  <si>
    <t>Надходження від відшкодування втрат сільськогосподарського та лісогосподарського призначення</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</si>
  <si>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t>
  </si>
  <si>
    <t xml:space="preserve">Податки, не віднесені до інших категорій </t>
  </si>
  <si>
    <t>Збір за спеціальне використання природних ресурсів</t>
  </si>
  <si>
    <t xml:space="preserve">Плата за користування надрами місцевого значення </t>
  </si>
  <si>
    <t xml:space="preserve">Частина прибутку (доходу)господарських організацій (які належать до комунальної власності, або у статутних яких є частка комунальної власності), що вилучається до бюджету </t>
  </si>
  <si>
    <t xml:space="preserve">Субвенція з державного бюджету місцевим бюджетам на будівництво і придбання житла військовослужбовцям, особам рядового і начальницького складу, в тому числі звільненим у запас або відставку за станом здоров'я, віком, вислугою років та у зв'язку із скорченням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воєних конфліктів у зарубіжних країнах </t>
  </si>
  <si>
    <t>Субвенція на виконання власних повноважень територіальних громад сіл, селищ, міст та їх об'єднань</t>
  </si>
  <si>
    <t>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</si>
  <si>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</si>
  <si>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Інші субвенції</t>
  </si>
  <si>
    <t xml:space="preserve">Збір за використання водних ресурсів </t>
  </si>
  <si>
    <t xml:space="preserve">Плата за видачу ліцензій та сертифікатів </t>
  </si>
  <si>
    <t>Субвенція з державного бюджету місцевому бюджету м.Запоріжжя на будівництво автотранспортної магістралі через річку Дніпро у м.Запоріжжі</t>
  </si>
  <si>
    <t xml:space="preserve">Субвенція з державного бюджету місцевим бюджетам на проведення виборів депутатів місцевих рад  та міських голів </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</si>
  <si>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</si>
  <si>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Збір за спеціальне використання лісових ресурсів місцевого значення та користування земельними ділянками лісового фонду</t>
  </si>
  <si>
    <t>Ю.В.Каптюх</t>
  </si>
  <si>
    <t xml:space="preserve">Платежі за користування надрами місцевого значення </t>
  </si>
  <si>
    <t xml:space="preserve">Плата за користування надрами  місцевого значення </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</si>
  <si>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</si>
  <si>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</si>
  <si>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</si>
  <si>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</si>
  <si>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електроєнергії, природного газу, послуг тепло-водопостачання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</si>
  <si>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</si>
  <si>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</si>
  <si>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придбання вагонів для комунального електротранспорту (тролейбусів і трамваїв).</t>
  </si>
  <si>
    <t xml:space="preserve">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населення,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  </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</si>
  <si>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</si>
  <si>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Додаткова дотація з державного бюджету  місцевим бюджетам</t>
  </si>
  <si>
    <t xml:space="preserve">Додаткова субвенція з державного бюджету місцевим бюджетам на виплату допомого сім'ям з дітьми, малозабезпеченним сім'ям, інвалідам з дитинства, дітям-інвалідам та тимчасової державної допомоги дітям" </t>
  </si>
  <si>
    <t>Додаткова дотація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</si>
  <si>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</si>
  <si>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Додаткова субвенція з державного бюджету місцевим бюджетам на виплату допомого сім'ям з дітьми, малозабезпеченним сім'ям, інвалідам з дитинства, дітям-інвалідам та тимчасової державної допомоги дітям </t>
  </si>
  <si>
    <t>Надходження сум кредиторської тп дебіторської заборгованості підприємств, організацій та установ, щодо яких минув строк позивної давності</t>
  </si>
  <si>
    <t xml:space="preserve">Податок з власників транспортних засобів та інших самохідних машин і механізмів  </t>
  </si>
  <si>
    <t>Збір за спеціальне використання лісових ресурсів  та користування земельними ділянками лісового фонду</t>
  </si>
  <si>
    <t>Плата за державну реєстрацію суб’єктів підприємницької діяльності</t>
  </si>
  <si>
    <t>Плата за державну реєстрацію, крім плати за реєстрацію суб’єктів підприємницької діяльності</t>
  </si>
  <si>
    <t xml:space="preserve">Фіксований сільськогосподарський податок  </t>
  </si>
  <si>
    <t xml:space="preserve">Єдиний податок для суб"єктів малого підприємництва </t>
  </si>
  <si>
    <t>Плата за оренду майнових комплексів та іншого майна, що у комунальній власності</t>
  </si>
  <si>
    <t>Надходження сум кредиторської та депонентської заборгованості підприємств, організацій та установ, щодо яких минув строк позовної давності</t>
  </si>
  <si>
    <t>Відсотки за користування позиками, які надавалися з місцевих бюджетів</t>
  </si>
  <si>
    <t>Власні надходження бюджетних установ</t>
  </si>
  <si>
    <t xml:space="preserve">Збір за забруднення навколишнього природного середовища </t>
  </si>
  <si>
    <t>Цільові фонди, утворені Верховною Радою Автономної Республіки Крим, органами місцевого самоврядування та місцевими органами виконавчої влади</t>
  </si>
  <si>
    <t xml:space="preserve">Штрафні санкції за порушення законодавства про патентування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</si>
  <si>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</si>
  <si>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</si>
  <si>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</si>
  <si>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 xml:space="preserve">Субвенція з державного бюджету місцевим бюджетам на виплату державної соціальної допомоги на дітей-сиріт та дітей ,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 </t>
  </si>
  <si>
    <t xml:space="preserve">Збори за спеціальне використання природних ресурсів </t>
  </si>
  <si>
    <t>Доходи Ленінського району</t>
  </si>
  <si>
    <t>Доходи міського бюджету</t>
  </si>
  <si>
    <t>Доходи Хортицького району</t>
  </si>
  <si>
    <t>Доходи Орджонікідзевського району</t>
  </si>
  <si>
    <t>Доходи Жовтневого району</t>
  </si>
  <si>
    <t>Доходи Шевченківського району</t>
  </si>
  <si>
    <t>Доходи Заводського району</t>
  </si>
  <si>
    <t>Доходи Комунарського району</t>
  </si>
  <si>
    <t>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t>
  </si>
  <si>
    <t>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населення, яка виникла у зв/язку з невідповідністю фактичної вар</t>
  </si>
  <si>
    <t xml:space="preserve">Додаткова дотація з державного бюджету на забезпечення видатків на оплату праці працівників бюджетних установ у зв'язку із підвищенням розміру мінімальної заробітної плати, запровадженням ІІ етапу Єдиної тарифної сітки, підвищенням розмірів посадових окладів та додаткової оплати за окремі види педагогічної діяльності у співвідношення до тарифної сітки, на виплату стипендій і допомоги учням та студентам навчальних закладів </t>
  </si>
  <si>
    <t xml:space="preserve"> </t>
  </si>
  <si>
    <t>Субвенція з державного бюджету місцевим бюджетам на виконання інвестиційних проектів, спрямованих на соціально-економічний розвиток регіонів, заходів з попередження аварій і запобігання техногенним катастрофам у житлово-комунальному господарстві та на інших аварійних обєктах комунальної власності, в тому числі на ремонт і реконструкцію теплових мереж і котелень</t>
  </si>
  <si>
    <t xml:space="preserve">Субвенція з державного бюджету місцевим бюджетам на соціально-економічний розвиток </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</si>
  <si>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котелень, будівництво газопроводів і газифікацію населенних пунктів</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</si>
  <si>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</si>
  <si>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Субвенці я з державного бюджету місцевим бюджетам на ведення та адміністрування Державного реєстру виборців</t>
  </si>
  <si>
    <t>Додаткова дотація з державного бюджету на вирівнювання фінансової забезпеченості місцевих бюджетів</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</si>
  <si>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</si>
  <si>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 xml:space="preserve">Збір за спеціальне використання лісових ресурсів </t>
  </si>
  <si>
    <t xml:space="preserve">                                                                                            Додаток   1</t>
  </si>
  <si>
    <t xml:space="preserve"> Додаток   3</t>
  </si>
  <si>
    <t xml:space="preserve"> до рішення міської ради</t>
  </si>
  <si>
    <t xml:space="preserve"> Додаток   4</t>
  </si>
  <si>
    <t>Додаток  5</t>
  </si>
  <si>
    <t>до рішення міської ради</t>
  </si>
  <si>
    <t>Додаток   6</t>
  </si>
  <si>
    <t xml:space="preserve"> Додаток   7</t>
  </si>
  <si>
    <t>Додаток    8</t>
  </si>
  <si>
    <t xml:space="preserve">Надходження коштів від Державного фонду дорогоцінних металів і дорогоцінного каміння </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</si>
  <si>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</si>
  <si>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 xml:space="preserve">Код клас-кації бюджету </t>
  </si>
  <si>
    <t>Вид доходу</t>
  </si>
  <si>
    <t>Надходження, які враховуються при визначенні обсягів міжбюджетних трансфертів</t>
  </si>
  <si>
    <t>Надходження, які не враховуються при визначенні обсягів міжбюджетних трансфертів</t>
  </si>
  <si>
    <t>Збір за спеціальне використання водних ресурсів місцевого значення</t>
  </si>
  <si>
    <t xml:space="preserve">Частина прибутку (доходу) госп.орг-й, що вилучаються до бюджету </t>
  </si>
  <si>
    <t>Надх.від розміщ.в установах банків тимчасово вільних бюдж.коштів</t>
  </si>
  <si>
    <t>Штрафні санкції за поруш.законодавства про патентування</t>
  </si>
  <si>
    <t>Кошти, що надходять від надання учасниками торгів забезпечення їх тендерної пропозиції, які не підлягають поверненню учасникам торгів</t>
  </si>
  <si>
    <t xml:space="preserve">Загальний фонд </t>
  </si>
  <si>
    <t xml:space="preserve">Разом загальний фонд з офіційними трансфертами </t>
  </si>
  <si>
    <t>Дотації вирівнювання, що одержуються з районних та міських (міст Києва і Севастополя, міст республіканського і обласного значення) бюджетів</t>
  </si>
  <si>
    <t>РАЗОМ ЗАГАЛЬНИЙ ФОНД</t>
  </si>
  <si>
    <t xml:space="preserve">Дивіденди, нараховані на акції госп.товариств, що є у власності відповідної терит. громади </t>
  </si>
  <si>
    <t>Надх.коштів від відшкодування втрат сільськогосподарского та лісогос-подарського виробництва</t>
  </si>
  <si>
    <t>Грошові стягнення за шкоду, заподіяну порушенням зак-тва про охорону навк.природного середовища внаслідок госп. та іншої діяльності</t>
  </si>
  <si>
    <t>Надходження від відчуження майна комунальної власності</t>
  </si>
  <si>
    <t>в т.ч. Бюджет розвитку</t>
  </si>
  <si>
    <t>РАЗОМ СПЕЦІАЛЬНИЙ ФОНД</t>
  </si>
  <si>
    <t>РАЗОМ загальний та спеціальний фонди</t>
  </si>
  <si>
    <t xml:space="preserve">Додаткова дотація з державного бюджету на забезпечення видатків на оплату праці працівників бюджетних установ у зв'язку із наближенням запровадження єдиної тарифної сітки і коефіцієнтів у повному обсязі </t>
  </si>
  <si>
    <t xml:space="preserve">Доходи від операцій з капіталом </t>
  </si>
  <si>
    <t xml:space="preserve">Відсотки за користування довгостроковими позиками,які надавалися з місцевих бюджетів що надається з місцевих бюджетів молодим сім'ям та одиноким молодим громадянам на будівництво (реконструкцію) та придбання житла
</t>
  </si>
  <si>
    <t>Субвенція з державного бюджету місцевим бюджетам на придбання вагонів для комунального електротранспорту (тролейбусів і трамваїв)</t>
  </si>
  <si>
    <t xml:space="preserve">Доходи бюджету м.Запоріжжя за  2008 рік </t>
  </si>
  <si>
    <t xml:space="preserve">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значення0 пайонних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t>
  </si>
  <si>
    <t>Адміністративні штрафи у сфері забезпечення безпеки дорожнього руху</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</si>
  <si>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</si>
  <si>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 xml:space="preserve">Частина чистого прибутку (доходу)господарських організацій (які належать до комунальної власності, або у статутних яких є частка комунальної власності), що вилучається до бюджету </t>
  </si>
  <si>
    <t>Додаток   2</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</si>
  <si>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</si>
  <si>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від реалізації∙ безхазяйного майна, знахідок.,спадкового майна, майна.,одержаного територіальною громадою в порядку спадкування чи дарування, а також валютні цінності і грошові кошти, власники яких невідомі</t>
  </si>
  <si>
    <t>(тис.грн.)</t>
  </si>
  <si>
    <t>Затверджено на 2009 рік</t>
  </si>
  <si>
    <t>% виконання плану січня-березня 2009 року</t>
  </si>
  <si>
    <t>відхилення            +,-</t>
  </si>
  <si>
    <t xml:space="preserve">% виконання до річного плану (25,0%)     </t>
  </si>
  <si>
    <t>відхилення</t>
  </si>
  <si>
    <t>Адміністративні штрафи  у сфері забезпечення безпеки дорожнього руху</t>
  </si>
  <si>
    <t>Надходження коштів від реалізації безхазяйного майна</t>
  </si>
  <si>
    <t>відхилення                          +,-</t>
  </si>
  <si>
    <t>Факт                                  1 кв. 2009</t>
  </si>
  <si>
    <t xml:space="preserve">План                 1 кв.  2009 </t>
  </si>
  <si>
    <t xml:space="preserve">Аналіз  виконання  загального  фонду  бюджету  м.Запоріжжя  по  доходах                                                                            за 1 квартал 2009 року </t>
  </si>
  <si>
    <t>Аналіз  виконання  спеціального  фонду  бюджету  м.Запоріжжя  по  доходах  за 1 квартал 2009 року</t>
  </si>
  <si>
    <t xml:space="preserve">              24.06.2009 № 10   </t>
  </si>
  <si>
    <t xml:space="preserve">24.06.2009 № 10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</si>
</sst>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
    <numFmt numFmtId="175" formatCode="#,##0.0"/>
    <numFmt numFmtId="176" formatCode="_-* #,##0.00\ _р_._-;\-* #,##0.00\ _р_._-;_-* &quot;-&quot;??\ _р_._-;_-@_-"/>
    <numFmt numFmtId="177" formatCode="0.0%"/>
    <numFmt numFmtId="178" formatCode="0.0000"/>
    <numFmt numFmtId="179" formatCode="#,##0.0000"/>
    <numFmt numFmtId="180" formatCode="#,##0.00000"/>
    <numFmt numFmtId="181" formatCode="#,##0.000000"/>
    <numFmt numFmtId="182" formatCode="#,##0.0000000"/>
    <numFmt numFmtId="183" formatCode="#,##0.00000000"/>
    <numFmt numFmtId="184" formatCode="0.00000"/>
    <numFmt numFmtId="185" formatCode="[$-422]d\ mmmm\ yyyy&quot; р.&quot;"/>
    <numFmt numFmtId="186" formatCode="_-* #,##0.0_р_._-;\-* #,##0.0_р_._-;_-* &quot;-&quot;??_р_._-;_-@_-"/>
    <numFmt numFmtId="187" formatCode="_-* #,##0_р_._-;\-* #,##0_р_._-;_-* &quot;-&quot;??_р_._-;_-@_-"/>
    <numFmt numFmtId="188" formatCode="#,##0_ ;\-#,##0\ "/>
  </numFmts>
  <fonts count="44">
    <font>
      <sz val="10"/>
      <name val="Arial Cyr"/>
      <family val="0"/>
    </font>
    <font>
      <sz val="12"/>
      <name val="Times New Roman Cyr"/>
      <family val="1"/>
    </font>
    <font>
      <sz val="11"/>
      <name val="Arial Cyr"/>
      <family val="2"/>
    </font>
    <font>
      <b/>
      <sz val="12"/>
      <name val="Arial Cyr"/>
      <family val="2"/>
    </font>
    <font>
      <b/>
      <sz val="10"/>
      <name val="Arial Cyr"/>
      <family val="2"/>
    </font>
    <font>
      <b/>
      <sz val="11"/>
      <name val="Arial Cyr"/>
      <family val="2"/>
    </font>
    <font>
      <b/>
      <sz val="12"/>
      <name val="Arial"/>
      <family val="2"/>
    </font>
    <font>
      <sz val="16"/>
      <name val="Times New Roman CE"/>
      <family val="1"/>
    </font>
    <font>
      <sz val="14"/>
      <name val="Arial Cyr"/>
      <family val="2"/>
    </font>
    <font>
      <sz val="16"/>
      <name val="Arial Cyr"/>
      <family val="2"/>
    </font>
    <font>
      <sz val="12"/>
      <name val="UkrainianPragmatica"/>
      <family val="0"/>
    </font>
    <font>
      <sz val="9"/>
      <name val="Arial Cyr"/>
      <family val="2"/>
    </font>
    <font>
      <sz val="8"/>
      <name val="Arial Cyr"/>
      <family val="0"/>
    </font>
    <font>
      <u val="single"/>
      <sz val="10"/>
      <color indexed="12"/>
      <name val="Arial Cyr"/>
      <family val="0"/>
    </font>
    <font>
      <u val="single"/>
      <sz val="10"/>
      <color indexed="36"/>
      <name val="Arial Cyr"/>
      <family val="0"/>
    </font>
    <font>
      <b/>
      <sz val="14"/>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Arial Cyr"/>
      <family val="2"/>
    </font>
    <font>
      <sz val="10"/>
      <name val="Arial"/>
      <family val="2"/>
    </font>
    <font>
      <b/>
      <sz val="10"/>
      <name val="Arial"/>
      <family val="2"/>
    </font>
    <font>
      <i/>
      <sz val="11"/>
      <name val="Arial Cyr"/>
      <family val="0"/>
    </font>
    <font>
      <sz val="10"/>
      <color indexed="10"/>
      <name val="Arial Cyr"/>
      <family val="0"/>
    </font>
    <font>
      <sz val="6"/>
      <name val="Arial Cyr"/>
      <family val="2"/>
    </font>
    <font>
      <sz val="5"/>
      <name val="Arial Cyr"/>
      <family val="2"/>
    </font>
    <font>
      <sz val="7"/>
      <name val="Arial Cyr"/>
      <family val="0"/>
    </font>
    <font>
      <b/>
      <sz val="10"/>
      <name val="Tahoma"/>
      <family val="2"/>
    </font>
    <font>
      <sz val="10"/>
      <name val="Tahoma"/>
      <family val="2"/>
    </font>
    <font>
      <b/>
      <sz val="8"/>
      <name val="Arial Cyr"/>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6" tint="0.5999900102615356"/>
        <bgColor indexed="64"/>
      </patternFill>
    </fill>
    <fill>
      <patternFill patternType="solid">
        <fgColor theme="9" tint="0.5999900102615356"/>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style="thin"/>
      <right style="medium"/>
      <top style="medium"/>
      <bottom style="medium"/>
    </border>
    <border>
      <left>
        <color indexed="63"/>
      </left>
      <right style="medium"/>
      <top>
        <color indexed="63"/>
      </top>
      <bottom style="medium"/>
    </border>
    <border>
      <left>
        <color indexed="63"/>
      </left>
      <right style="medium"/>
      <top style="thin"/>
      <bottom style="thin"/>
    </border>
    <border>
      <left style="thin"/>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medium"/>
      <top style="thin"/>
      <bottom style="medium"/>
    </border>
    <border>
      <left style="medium"/>
      <right style="thin"/>
      <top>
        <color indexed="63"/>
      </top>
      <bottom style="thin"/>
    </border>
    <border>
      <left style="thin"/>
      <right style="thin"/>
      <top style="thin"/>
      <bottom style="thin"/>
    </border>
    <border>
      <left>
        <color indexed="63"/>
      </left>
      <right>
        <color indexed="63"/>
      </right>
      <top style="thin"/>
      <bottom>
        <color indexed="63"/>
      </bottom>
    </border>
    <border>
      <left style="medium"/>
      <right>
        <color indexed="63"/>
      </right>
      <top style="thin"/>
      <bottom style="medium"/>
    </border>
    <border>
      <left style="medium"/>
      <right style="medium"/>
      <top style="medium"/>
      <bottom style="medium"/>
    </border>
    <border>
      <left style="thin"/>
      <right>
        <color indexed="63"/>
      </right>
      <top style="thin"/>
      <bottom>
        <color indexed="63"/>
      </bottom>
    </border>
    <border>
      <left style="medium"/>
      <right style="thin"/>
      <top style="medium"/>
      <bottom style="mediu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style="thin"/>
      <bottom style="medium"/>
    </border>
    <border>
      <left style="thin"/>
      <right style="thin"/>
      <top style="thin"/>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color indexed="63"/>
      </left>
      <right>
        <color indexed="63"/>
      </right>
      <top>
        <color indexed="63"/>
      </top>
      <bottom style="medium"/>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style="medium"/>
    </border>
    <border>
      <left style="thin"/>
      <right>
        <color indexed="63"/>
      </right>
      <top style="medium"/>
      <bottom style="mediu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medium"/>
      <top style="thin"/>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medium"/>
    </border>
    <border>
      <left>
        <color indexed="63"/>
      </left>
      <right style="thin"/>
      <top style="medium"/>
      <bottom style="thin"/>
    </border>
    <border>
      <left>
        <color indexed="63"/>
      </left>
      <right>
        <color indexed="63"/>
      </right>
      <top>
        <color indexed="63"/>
      </top>
      <bottom style="thin"/>
    </border>
    <border>
      <left style="thin"/>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1" fillId="0" borderId="0">
      <alignment/>
      <protection/>
    </xf>
    <xf numFmtId="0" fontId="14"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6" fontId="1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7" fontId="0" fillId="0" borderId="0" applyFont="0" applyFill="0" applyBorder="0" applyAlignment="0" applyProtection="0"/>
    <xf numFmtId="174" fontId="0" fillId="0" borderId="0" applyFont="0" applyFill="0" applyBorder="0" applyAlignment="0" applyProtection="0"/>
    <xf numFmtId="0" fontId="32" fillId="4" borderId="0" applyNumberFormat="0" applyBorder="0" applyAlignment="0" applyProtection="0"/>
  </cellStyleXfs>
  <cellXfs count="483">
    <xf numFmtId="0" fontId="0" fillId="0" borderId="0" xfId="0" applyAlignment="1">
      <alignment/>
    </xf>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 fillId="0" borderId="16" xfId="0" applyFont="1" applyBorder="1" applyAlignment="1">
      <alignment horizontal="center"/>
    </xf>
    <xf numFmtId="0" fontId="5" fillId="0" borderId="17" xfId="0" applyFont="1" applyBorder="1" applyAlignment="1">
      <alignment horizontal="center"/>
    </xf>
    <xf numFmtId="0" fontId="0" fillId="0" borderId="18" xfId="53" applyFont="1" applyBorder="1" applyAlignment="1" applyProtection="1">
      <alignment horizontal="center" vertical="center"/>
      <protection/>
    </xf>
    <xf numFmtId="0" fontId="0" fillId="0" borderId="19" xfId="53" applyFont="1" applyBorder="1" applyAlignment="1" applyProtection="1">
      <alignment vertical="center" wrapText="1"/>
      <protection/>
    </xf>
    <xf numFmtId="0" fontId="4" fillId="0" borderId="18" xfId="53" applyFont="1" applyBorder="1" applyAlignment="1" applyProtection="1">
      <alignment horizontal="center" vertical="center"/>
      <protection/>
    </xf>
    <xf numFmtId="0" fontId="4" fillId="0" borderId="19" xfId="53" applyFont="1" applyBorder="1" applyAlignment="1" applyProtection="1">
      <alignment vertical="center" wrapText="1"/>
      <protection/>
    </xf>
    <xf numFmtId="0" fontId="4" fillId="0" borderId="19" xfId="53" applyFont="1" applyBorder="1" applyAlignment="1" applyProtection="1">
      <alignment horizontal="center" vertical="center" wrapText="1"/>
      <protection/>
    </xf>
    <xf numFmtId="0" fontId="0" fillId="0" borderId="18" xfId="53" applyFont="1" applyBorder="1" applyAlignment="1" applyProtection="1">
      <alignment horizontal="center" vertical="center" wrapText="1"/>
      <protection/>
    </xf>
    <xf numFmtId="0" fontId="4" fillId="0" borderId="18" xfId="53" applyFont="1" applyBorder="1" applyAlignment="1" applyProtection="1">
      <alignment horizontal="center" vertical="center" wrapText="1"/>
      <protection/>
    </xf>
    <xf numFmtId="0" fontId="0" fillId="0" borderId="18" xfId="0" applyFont="1" applyBorder="1" applyAlignment="1">
      <alignment/>
    </xf>
    <xf numFmtId="0" fontId="4" fillId="0" borderId="19" xfId="0" applyFont="1" applyBorder="1" applyAlignment="1">
      <alignment horizontal="center"/>
    </xf>
    <xf numFmtId="0" fontId="0" fillId="0" borderId="18" xfId="0" applyFont="1" applyBorder="1" applyAlignment="1">
      <alignment horizontal="center" vertical="center"/>
    </xf>
    <xf numFmtId="0" fontId="4" fillId="0" borderId="18" xfId="0" applyFont="1" applyBorder="1" applyAlignment="1">
      <alignment horizontal="center" vertical="center"/>
    </xf>
    <xf numFmtId="0" fontId="0" fillId="0" borderId="18" xfId="53" applyFont="1" applyFill="1" applyBorder="1" applyAlignment="1" applyProtection="1">
      <alignment horizontal="center" vertical="center"/>
      <protection/>
    </xf>
    <xf numFmtId="0" fontId="0" fillId="0" borderId="19" xfId="53" applyFont="1" applyFill="1" applyBorder="1" applyAlignment="1" applyProtection="1">
      <alignment vertical="center" wrapText="1"/>
      <protection/>
    </xf>
    <xf numFmtId="0" fontId="4" fillId="0" borderId="20" xfId="53" applyFont="1" applyFill="1" applyBorder="1" applyAlignment="1" applyProtection="1">
      <alignment horizontal="center" vertical="center"/>
      <protection/>
    </xf>
    <xf numFmtId="0" fontId="0" fillId="0" borderId="20" xfId="53" applyFont="1" applyBorder="1" applyAlignment="1" applyProtection="1">
      <alignment horizontal="center" vertical="center"/>
      <protection/>
    </xf>
    <xf numFmtId="0" fontId="0" fillId="0" borderId="21" xfId="53" applyFont="1" applyBorder="1" applyAlignment="1" applyProtection="1">
      <alignment vertical="center" wrapText="1"/>
      <protection/>
    </xf>
    <xf numFmtId="0" fontId="0" fillId="0" borderId="22" xfId="0" applyFont="1" applyBorder="1" applyAlignment="1">
      <alignment/>
    </xf>
    <xf numFmtId="0" fontId="4" fillId="0" borderId="23" xfId="0" applyFont="1" applyBorder="1" applyAlignment="1">
      <alignment horizontal="center"/>
    </xf>
    <xf numFmtId="0" fontId="0" fillId="0" borderId="24" xfId="0" applyBorder="1" applyAlignment="1">
      <alignment/>
    </xf>
    <xf numFmtId="0" fontId="4" fillId="0" borderId="25" xfId="0" applyFont="1" applyBorder="1" applyAlignment="1">
      <alignment horizontal="center"/>
    </xf>
    <xf numFmtId="0" fontId="2" fillId="0" borderId="0" xfId="0" applyFont="1" applyAlignment="1">
      <alignment/>
    </xf>
    <xf numFmtId="0" fontId="2" fillId="0" borderId="17" xfId="0" applyFont="1" applyBorder="1" applyAlignment="1">
      <alignment horizontal="center"/>
    </xf>
    <xf numFmtId="0" fontId="2" fillId="0" borderId="0" xfId="0" applyFont="1" applyAlignment="1">
      <alignment/>
    </xf>
    <xf numFmtId="0" fontId="7" fillId="0" borderId="0" xfId="0" applyFont="1" applyAlignment="1">
      <alignment horizontal="left"/>
    </xf>
    <xf numFmtId="0" fontId="0" fillId="0" borderId="22" xfId="0" applyFont="1" applyBorder="1" applyAlignment="1">
      <alignment horizontal="center"/>
    </xf>
    <xf numFmtId="0" fontId="4" fillId="0" borderId="26" xfId="0" applyFont="1" applyBorder="1" applyAlignment="1">
      <alignment horizontal="center"/>
    </xf>
    <xf numFmtId="0" fontId="4" fillId="0" borderId="26" xfId="0" applyFont="1" applyBorder="1" applyAlignment="1">
      <alignment horizontal="left" wrapText="1"/>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20" xfId="53" applyFont="1" applyFill="1" applyBorder="1" applyAlignment="1" applyProtection="1">
      <alignment horizontal="center" vertical="center"/>
      <protection/>
    </xf>
    <xf numFmtId="3" fontId="0" fillId="0" borderId="0" xfId="0" applyNumberFormat="1" applyAlignment="1">
      <alignment/>
    </xf>
    <xf numFmtId="0" fontId="4" fillId="0" borderId="18" xfId="53" applyFont="1" applyFill="1" applyBorder="1" applyAlignment="1" applyProtection="1">
      <alignment horizontal="center" vertical="center"/>
      <protection/>
    </xf>
    <xf numFmtId="0" fontId="4" fillId="0" borderId="27" xfId="53" applyFont="1" applyFill="1" applyBorder="1" applyAlignment="1" applyProtection="1">
      <alignment horizontal="center" vertical="center" wrapText="1"/>
      <protection/>
    </xf>
    <xf numFmtId="0" fontId="4" fillId="0" borderId="10" xfId="0" applyFont="1" applyBorder="1" applyAlignment="1">
      <alignment horizontal="center"/>
    </xf>
    <xf numFmtId="0" fontId="0" fillId="0" borderId="18" xfId="0" applyFont="1" applyBorder="1" applyAlignment="1">
      <alignment horizontal="center"/>
    </xf>
    <xf numFmtId="0" fontId="4" fillId="0" borderId="18" xfId="0" applyFont="1" applyBorder="1" applyAlignment="1">
      <alignment horizontal="center"/>
    </xf>
    <xf numFmtId="0" fontId="4" fillId="0" borderId="28" xfId="0" applyFont="1" applyBorder="1" applyAlignment="1">
      <alignment horizontal="center" wrapText="1"/>
    </xf>
    <xf numFmtId="0" fontId="0" fillId="0" borderId="29" xfId="53" applyFont="1" applyBorder="1" applyAlignment="1" applyProtection="1">
      <alignment vertical="center" wrapText="1"/>
      <protection/>
    </xf>
    <xf numFmtId="0" fontId="4" fillId="0" borderId="18" xfId="53" applyFont="1" applyBorder="1" applyAlignment="1" applyProtection="1">
      <alignment horizontal="center" vertical="center"/>
      <protection/>
    </xf>
    <xf numFmtId="0" fontId="5" fillId="0" borderId="12" xfId="0" applyFont="1" applyBorder="1" applyAlignment="1">
      <alignment horizontal="center"/>
    </xf>
    <xf numFmtId="0" fontId="4" fillId="0" borderId="30" xfId="0" applyFont="1" applyBorder="1" applyAlignment="1">
      <alignment horizontal="center" wrapText="1"/>
    </xf>
    <xf numFmtId="0" fontId="4" fillId="0" borderId="29" xfId="53" applyFont="1" applyFill="1" applyBorder="1" applyAlignment="1" applyProtection="1">
      <alignment horizontal="center" vertical="center" wrapText="1"/>
      <protection/>
    </xf>
    <xf numFmtId="0" fontId="4" fillId="0" borderId="31" xfId="0" applyFont="1" applyBorder="1" applyAlignment="1">
      <alignment horizontal="center"/>
    </xf>
    <xf numFmtId="0" fontId="0" fillId="0" borderId="32" xfId="53" applyFont="1" applyBorder="1" applyAlignment="1" applyProtection="1">
      <alignment horizontal="center"/>
      <protection/>
    </xf>
    <xf numFmtId="0" fontId="0" fillId="0" borderId="33" xfId="53" applyFont="1" applyBorder="1" applyAlignment="1" applyProtection="1">
      <alignment horizontal="center"/>
      <protection/>
    </xf>
    <xf numFmtId="0" fontId="4" fillId="0" borderId="19" xfId="0" applyFont="1" applyBorder="1" applyAlignment="1">
      <alignment horizontal="center" wrapText="1"/>
    </xf>
    <xf numFmtId="0" fontId="0" fillId="0" borderId="18" xfId="53" applyFont="1" applyBorder="1" applyAlignment="1" applyProtection="1">
      <alignment horizontal="center"/>
      <protection/>
    </xf>
    <xf numFmtId="0" fontId="0" fillId="0" borderId="22" xfId="0" applyBorder="1" applyAlignment="1">
      <alignment/>
    </xf>
    <xf numFmtId="0" fontId="4" fillId="0" borderId="19" xfId="53" applyFont="1" applyBorder="1" applyAlignment="1" applyProtection="1">
      <alignment vertical="center" wrapText="1"/>
      <protection/>
    </xf>
    <xf numFmtId="0" fontId="4" fillId="0" borderId="19" xfId="53" applyFont="1" applyFill="1" applyBorder="1" applyAlignment="1" applyProtection="1">
      <alignment horizontal="center" vertical="center" wrapText="1"/>
      <protection/>
    </xf>
    <xf numFmtId="0" fontId="0" fillId="0" borderId="20" xfId="53" applyFont="1" applyBorder="1" applyAlignment="1" applyProtection="1">
      <alignment horizontal="center"/>
      <protection/>
    </xf>
    <xf numFmtId="0" fontId="0" fillId="0" borderId="16" xfId="53" applyFont="1" applyBorder="1" applyAlignment="1" applyProtection="1">
      <alignment horizontal="center" vertical="center"/>
      <protection/>
    </xf>
    <xf numFmtId="0" fontId="4" fillId="0" borderId="28" xfId="53" applyFont="1" applyBorder="1" applyAlignment="1" applyProtection="1">
      <alignment horizontal="center" vertical="center" wrapText="1"/>
      <protection/>
    </xf>
    <xf numFmtId="0" fontId="0" fillId="0" borderId="28" xfId="53" applyFont="1" applyBorder="1" applyAlignment="1" applyProtection="1">
      <alignment vertical="center" wrapText="1"/>
      <protection/>
    </xf>
    <xf numFmtId="0" fontId="4" fillId="0" borderId="28" xfId="53" applyFont="1" applyBorder="1" applyAlignment="1" applyProtection="1">
      <alignment vertical="center" wrapText="1"/>
      <protection/>
    </xf>
    <xf numFmtId="0" fontId="4" fillId="0" borderId="28" xfId="0" applyFont="1" applyBorder="1" applyAlignment="1">
      <alignment horizontal="center"/>
    </xf>
    <xf numFmtId="0" fontId="0" fillId="0" borderId="28" xfId="53" applyFont="1" applyFill="1" applyBorder="1" applyAlignment="1" applyProtection="1">
      <alignment vertical="center" wrapText="1"/>
      <protection/>
    </xf>
    <xf numFmtId="0" fontId="0" fillId="0" borderId="34" xfId="53" applyFont="1" applyBorder="1" applyAlignment="1" applyProtection="1">
      <alignment vertical="center" wrapText="1"/>
      <protection/>
    </xf>
    <xf numFmtId="0" fontId="4" fillId="0" borderId="34" xfId="53" applyFont="1" applyFill="1" applyBorder="1" applyAlignment="1" applyProtection="1">
      <alignment horizontal="center" vertical="center" wrapText="1"/>
      <protection/>
    </xf>
    <xf numFmtId="0" fontId="0" fillId="0" borderId="34" xfId="53" applyFont="1" applyFill="1" applyBorder="1" applyAlignment="1" applyProtection="1">
      <alignment vertical="center" wrapText="1"/>
      <protection/>
    </xf>
    <xf numFmtId="0" fontId="0" fillId="0" borderId="16" xfId="53" applyFont="1" applyBorder="1" applyAlignment="1" applyProtection="1">
      <alignment horizontal="center"/>
      <protection/>
    </xf>
    <xf numFmtId="0" fontId="0" fillId="0" borderId="29" xfId="53" applyFont="1" applyFill="1" applyBorder="1" applyAlignment="1" applyProtection="1">
      <alignment vertical="center" wrapText="1"/>
      <protection/>
    </xf>
    <xf numFmtId="0" fontId="0" fillId="0" borderId="19" xfId="53" applyFont="1" applyBorder="1" applyAlignment="1" applyProtection="1">
      <alignment vertical="top" wrapText="1"/>
      <protection/>
    </xf>
    <xf numFmtId="0" fontId="0" fillId="0" borderId="35" xfId="0" applyFont="1" applyBorder="1" applyAlignment="1">
      <alignment/>
    </xf>
    <xf numFmtId="0" fontId="0" fillId="0" borderId="36" xfId="0" applyBorder="1" applyAlignment="1">
      <alignment/>
    </xf>
    <xf numFmtId="0" fontId="0" fillId="0" borderId="19" xfId="53" applyFont="1" applyBorder="1" applyAlignment="1" applyProtection="1">
      <alignment horizontal="left" vertical="center" wrapText="1"/>
      <protection/>
    </xf>
    <xf numFmtId="0" fontId="0" fillId="0" borderId="19" xfId="53" applyFont="1" applyBorder="1" applyAlignment="1" applyProtection="1">
      <alignment vertical="center" wrapText="1"/>
      <protection/>
    </xf>
    <xf numFmtId="0" fontId="0" fillId="0" borderId="34" xfId="53" applyFont="1" applyFill="1" applyBorder="1" applyAlignment="1" applyProtection="1">
      <alignment vertical="top" wrapText="1"/>
      <protection/>
    </xf>
    <xf numFmtId="0" fontId="0" fillId="0" borderId="34" xfId="53" applyFont="1" applyBorder="1" applyAlignment="1" applyProtection="1">
      <alignment vertical="top" wrapText="1"/>
      <protection/>
    </xf>
    <xf numFmtId="0" fontId="0" fillId="0" borderId="18" xfId="53" applyFont="1" applyBorder="1" applyAlignment="1" applyProtection="1">
      <alignment horizontal="center" vertical="center"/>
      <protection/>
    </xf>
    <xf numFmtId="0" fontId="0" fillId="0" borderId="0" xfId="0" applyFill="1" applyAlignment="1">
      <alignment horizontal="center"/>
    </xf>
    <xf numFmtId="0" fontId="0" fillId="0" borderId="0" xfId="0" applyFill="1" applyAlignment="1">
      <alignment/>
    </xf>
    <xf numFmtId="0" fontId="2" fillId="0" borderId="11" xfId="0" applyFont="1" applyFill="1" applyBorder="1" applyAlignment="1">
      <alignment horizontal="center" vertical="center" wrapText="1"/>
    </xf>
    <xf numFmtId="0" fontId="0" fillId="0" borderId="37" xfId="53" applyFont="1" applyBorder="1" applyAlignment="1" applyProtection="1">
      <alignment vertical="top" wrapText="1"/>
      <protection/>
    </xf>
    <xf numFmtId="0" fontId="0" fillId="0" borderId="38" xfId="0" applyFont="1" applyBorder="1" applyAlignment="1">
      <alignment/>
    </xf>
    <xf numFmtId="4" fontId="0" fillId="0" borderId="39" xfId="0" applyNumberFormat="1" applyFont="1" applyBorder="1" applyAlignment="1">
      <alignment horizontal="right"/>
    </xf>
    <xf numFmtId="4" fontId="0" fillId="0" borderId="33" xfId="0" applyNumberFormat="1" applyFont="1" applyBorder="1" applyAlignment="1">
      <alignment horizontal="right"/>
    </xf>
    <xf numFmtId="4" fontId="0" fillId="0" borderId="19" xfId="0" applyNumberFormat="1" applyFont="1" applyBorder="1" applyAlignment="1">
      <alignment horizontal="right"/>
    </xf>
    <xf numFmtId="4" fontId="4" fillId="0" borderId="39" xfId="0" applyNumberFormat="1" applyFont="1" applyBorder="1" applyAlignment="1">
      <alignment horizontal="right"/>
    </xf>
    <xf numFmtId="4" fontId="4" fillId="0" borderId="33" xfId="0" applyNumberFormat="1" applyFont="1" applyBorder="1" applyAlignment="1">
      <alignment horizontal="right"/>
    </xf>
    <xf numFmtId="4" fontId="4" fillId="0" borderId="19" xfId="0" applyNumberFormat="1" applyFont="1" applyBorder="1" applyAlignment="1">
      <alignment horizontal="right"/>
    </xf>
    <xf numFmtId="4" fontId="4" fillId="0" borderId="40" xfId="0" applyNumberFormat="1" applyFont="1" applyBorder="1" applyAlignment="1">
      <alignment horizontal="right"/>
    </xf>
    <xf numFmtId="4" fontId="0" fillId="0" borderId="41" xfId="0" applyNumberFormat="1" applyFont="1" applyBorder="1" applyAlignment="1">
      <alignment horizontal="right"/>
    </xf>
    <xf numFmtId="4" fontId="0" fillId="0" borderId="42" xfId="0" applyNumberFormat="1" applyFont="1" applyBorder="1" applyAlignment="1">
      <alignment horizontal="right"/>
    </xf>
    <xf numFmtId="4" fontId="0" fillId="0" borderId="43" xfId="0" applyNumberFormat="1" applyFont="1" applyBorder="1" applyAlignment="1">
      <alignment horizontal="right"/>
    </xf>
    <xf numFmtId="4" fontId="0" fillId="0" borderId="29" xfId="0" applyNumberFormat="1" applyFont="1" applyBorder="1" applyAlignment="1">
      <alignment horizontal="right"/>
    </xf>
    <xf numFmtId="4" fontId="0" fillId="0" borderId="40" xfId="0" applyNumberFormat="1" applyFont="1" applyBorder="1" applyAlignment="1">
      <alignment horizontal="right"/>
    </xf>
    <xf numFmtId="4" fontId="0" fillId="0" borderId="44" xfId="0" applyNumberFormat="1" applyFont="1" applyBorder="1" applyAlignment="1">
      <alignment horizontal="right"/>
    </xf>
    <xf numFmtId="4" fontId="0" fillId="0" borderId="45" xfId="0" applyNumberFormat="1" applyFont="1" applyBorder="1" applyAlignment="1">
      <alignment horizontal="right"/>
    </xf>
    <xf numFmtId="4" fontId="4" fillId="0" borderId="46" xfId="0" applyNumberFormat="1" applyFont="1" applyBorder="1" applyAlignment="1">
      <alignment horizontal="right"/>
    </xf>
    <xf numFmtId="4" fontId="4" fillId="0" borderId="47" xfId="0" applyNumberFormat="1" applyFont="1" applyBorder="1" applyAlignment="1">
      <alignment horizontal="right"/>
    </xf>
    <xf numFmtId="4" fontId="4" fillId="0" borderId="31" xfId="0" applyNumberFormat="1" applyFont="1" applyBorder="1" applyAlignment="1">
      <alignment horizontal="right"/>
    </xf>
    <xf numFmtId="4" fontId="4" fillId="0" borderId="48" xfId="0" applyNumberFormat="1" applyFont="1" applyBorder="1" applyAlignment="1">
      <alignment horizontal="right"/>
    </xf>
    <xf numFmtId="4" fontId="4" fillId="0" borderId="49" xfId="0" applyNumberFormat="1" applyFont="1" applyBorder="1" applyAlignment="1">
      <alignment horizontal="right"/>
    </xf>
    <xf numFmtId="4" fontId="4" fillId="0" borderId="50" xfId="0" applyNumberFormat="1" applyFont="1" applyBorder="1" applyAlignment="1">
      <alignment horizontal="right"/>
    </xf>
    <xf numFmtId="4" fontId="4" fillId="0" borderId="51" xfId="0" applyNumberFormat="1" applyFont="1" applyBorder="1" applyAlignment="1">
      <alignment horizontal="right"/>
    </xf>
    <xf numFmtId="4" fontId="4" fillId="0" borderId="52" xfId="0" applyNumberFormat="1" applyFont="1" applyBorder="1" applyAlignment="1">
      <alignment horizontal="right"/>
    </xf>
    <xf numFmtId="4" fontId="4" fillId="0" borderId="53" xfId="0" applyNumberFormat="1" applyFont="1" applyBorder="1" applyAlignment="1">
      <alignment horizontal="right"/>
    </xf>
    <xf numFmtId="4" fontId="4" fillId="0" borderId="41" xfId="0" applyNumberFormat="1" applyFont="1" applyBorder="1" applyAlignment="1">
      <alignment horizontal="right"/>
    </xf>
    <xf numFmtId="4" fontId="4" fillId="0" borderId="44" xfId="0" applyNumberFormat="1" applyFont="1" applyBorder="1" applyAlignment="1">
      <alignment horizontal="right"/>
    </xf>
    <xf numFmtId="4" fontId="4" fillId="0" borderId="19" xfId="0" applyNumberFormat="1" applyFont="1" applyBorder="1" applyAlignment="1">
      <alignment horizontal="right"/>
    </xf>
    <xf numFmtId="4" fontId="0" fillId="0" borderId="39" xfId="0" applyNumberFormat="1" applyFont="1" applyBorder="1" applyAlignment="1">
      <alignment horizontal="right"/>
    </xf>
    <xf numFmtId="4" fontId="0" fillId="0" borderId="18" xfId="0" applyNumberFormat="1" applyFont="1" applyBorder="1" applyAlignment="1">
      <alignment horizontal="right"/>
    </xf>
    <xf numFmtId="4" fontId="0" fillId="0" borderId="20" xfId="0" applyNumberFormat="1" applyFont="1" applyBorder="1" applyAlignment="1">
      <alignment horizontal="right"/>
    </xf>
    <xf numFmtId="4" fontId="4" fillId="0" borderId="22" xfId="0" applyNumberFormat="1" applyFont="1" applyBorder="1" applyAlignment="1">
      <alignment horizontal="right"/>
    </xf>
    <xf numFmtId="4" fontId="0" fillId="0" borderId="33" xfId="0" applyNumberFormat="1" applyFont="1" applyFill="1" applyBorder="1" applyAlignment="1">
      <alignment horizontal="right"/>
    </xf>
    <xf numFmtId="4" fontId="4" fillId="0" borderId="33" xfId="0" applyNumberFormat="1" applyFont="1" applyFill="1" applyBorder="1" applyAlignment="1">
      <alignment horizontal="right"/>
    </xf>
    <xf numFmtId="4" fontId="0" fillId="0" borderId="33" xfId="0" applyNumberFormat="1" applyFont="1" applyBorder="1" applyAlignment="1">
      <alignment horizontal="right"/>
    </xf>
    <xf numFmtId="4" fontId="4" fillId="0" borderId="36" xfId="0" applyNumberFormat="1" applyFont="1" applyBorder="1" applyAlignment="1">
      <alignment horizontal="right"/>
    </xf>
    <xf numFmtId="4" fontId="4" fillId="0" borderId="54" xfId="0" applyNumberFormat="1" applyFont="1" applyBorder="1" applyAlignment="1">
      <alignment horizontal="right"/>
    </xf>
    <xf numFmtId="4" fontId="4" fillId="0" borderId="16" xfId="0" applyNumberFormat="1" applyFont="1" applyBorder="1" applyAlignment="1">
      <alignment horizontal="right"/>
    </xf>
    <xf numFmtId="4" fontId="4" fillId="0" borderId="45" xfId="0" applyNumberFormat="1" applyFont="1" applyBorder="1" applyAlignment="1">
      <alignment horizontal="right"/>
    </xf>
    <xf numFmtId="4" fontId="4" fillId="0" borderId="30" xfId="0" applyNumberFormat="1" applyFont="1" applyBorder="1" applyAlignment="1">
      <alignment horizontal="right"/>
    </xf>
    <xf numFmtId="4" fontId="4" fillId="0" borderId="18" xfId="0" applyNumberFormat="1" applyFont="1" applyBorder="1" applyAlignment="1">
      <alignment horizontal="right" vertical="center"/>
    </xf>
    <xf numFmtId="4" fontId="4" fillId="0" borderId="33" xfId="0" applyNumberFormat="1" applyFont="1" applyBorder="1" applyAlignment="1">
      <alignment horizontal="right" vertical="center"/>
    </xf>
    <xf numFmtId="4" fontId="4" fillId="0" borderId="19" xfId="0" applyNumberFormat="1" applyFont="1" applyBorder="1" applyAlignment="1">
      <alignment horizontal="right" vertical="center"/>
    </xf>
    <xf numFmtId="4" fontId="0" fillId="0" borderId="18" xfId="0" applyNumberFormat="1" applyFont="1" applyBorder="1" applyAlignment="1">
      <alignment horizontal="right" vertical="center"/>
    </xf>
    <xf numFmtId="4" fontId="0" fillId="0" borderId="33" xfId="0" applyNumberFormat="1" applyFont="1" applyBorder="1" applyAlignment="1">
      <alignment horizontal="right" vertical="center"/>
    </xf>
    <xf numFmtId="4" fontId="0" fillId="0" borderId="19" xfId="0" applyNumberFormat="1" applyFont="1" applyBorder="1" applyAlignment="1">
      <alignment horizontal="right" vertical="center"/>
    </xf>
    <xf numFmtId="4" fontId="4" fillId="0" borderId="18" xfId="0" applyNumberFormat="1" applyFont="1" applyBorder="1" applyAlignment="1">
      <alignment horizontal="right"/>
    </xf>
    <xf numFmtId="4" fontId="0" fillId="0" borderId="41" xfId="0" applyNumberFormat="1" applyFont="1" applyBorder="1" applyAlignment="1">
      <alignment horizontal="right" vertical="center"/>
    </xf>
    <xf numFmtId="4" fontId="0" fillId="0" borderId="20" xfId="0" applyNumberFormat="1" applyFont="1" applyBorder="1" applyAlignment="1">
      <alignment horizontal="right" vertical="center"/>
    </xf>
    <xf numFmtId="4" fontId="0" fillId="0" borderId="43" xfId="0" applyNumberFormat="1" applyFont="1" applyBorder="1" applyAlignment="1">
      <alignment horizontal="right" vertical="center"/>
    </xf>
    <xf numFmtId="4" fontId="0" fillId="0" borderId="29" xfId="0" applyNumberFormat="1" applyFont="1" applyBorder="1" applyAlignment="1">
      <alignment horizontal="right" vertical="center"/>
    </xf>
    <xf numFmtId="4" fontId="0" fillId="0" borderId="32" xfId="0" applyNumberFormat="1" applyFont="1" applyBorder="1" applyAlignment="1">
      <alignment horizontal="right"/>
    </xf>
    <xf numFmtId="4" fontId="0" fillId="0" borderId="39" xfId="53" applyNumberFormat="1" applyFont="1" applyBorder="1" applyAlignment="1" applyProtection="1">
      <alignment horizontal="right"/>
      <protection/>
    </xf>
    <xf numFmtId="4" fontId="0" fillId="0" borderId="33" xfId="53" applyNumberFormat="1" applyFont="1" applyBorder="1" applyAlignment="1" applyProtection="1">
      <alignment horizontal="right"/>
      <protection/>
    </xf>
    <xf numFmtId="4" fontId="0" fillId="0" borderId="19" xfId="53" applyNumberFormat="1" applyFont="1" applyBorder="1" applyAlignment="1" applyProtection="1">
      <alignment horizontal="right"/>
      <protection/>
    </xf>
    <xf numFmtId="4" fontId="4" fillId="0" borderId="38" xfId="0" applyNumberFormat="1" applyFont="1" applyBorder="1" applyAlignment="1">
      <alignment horizontal="right" vertical="center"/>
    </xf>
    <xf numFmtId="4" fontId="4" fillId="0" borderId="49" xfId="0" applyNumberFormat="1" applyFont="1" applyBorder="1" applyAlignment="1">
      <alignment horizontal="right" vertical="center"/>
    </xf>
    <xf numFmtId="4" fontId="4" fillId="0" borderId="25" xfId="0" applyNumberFormat="1" applyFont="1" applyBorder="1" applyAlignment="1">
      <alignment horizontal="right" vertical="center"/>
    </xf>
    <xf numFmtId="4" fontId="4" fillId="0" borderId="25" xfId="0" applyNumberFormat="1" applyFont="1" applyBorder="1" applyAlignment="1">
      <alignment horizontal="right"/>
    </xf>
    <xf numFmtId="4" fontId="0" fillId="0" borderId="19" xfId="0" applyNumberFormat="1" applyFont="1" applyBorder="1" applyAlignment="1">
      <alignment horizontal="right"/>
    </xf>
    <xf numFmtId="4" fontId="4" fillId="0" borderId="55" xfId="0" applyNumberFormat="1" applyFont="1" applyBorder="1" applyAlignment="1">
      <alignment horizontal="right"/>
    </xf>
    <xf numFmtId="4" fontId="4" fillId="0" borderId="14" xfId="0" applyNumberFormat="1" applyFont="1" applyBorder="1" applyAlignment="1">
      <alignment horizontal="right"/>
    </xf>
    <xf numFmtId="4" fontId="4" fillId="0" borderId="15" xfId="0" applyNumberFormat="1" applyFont="1" applyBorder="1" applyAlignment="1">
      <alignment horizontal="right"/>
    </xf>
    <xf numFmtId="4" fontId="4" fillId="0" borderId="10" xfId="0" applyNumberFormat="1" applyFont="1" applyBorder="1" applyAlignment="1">
      <alignment horizontal="right"/>
    </xf>
    <xf numFmtId="4" fontId="4" fillId="0" borderId="12" xfId="0" applyNumberFormat="1" applyFont="1" applyBorder="1" applyAlignment="1">
      <alignment horizontal="right"/>
    </xf>
    <xf numFmtId="4" fontId="4" fillId="0" borderId="32" xfId="0" applyNumberFormat="1" applyFont="1" applyBorder="1" applyAlignment="1">
      <alignment horizontal="right" vertical="center"/>
    </xf>
    <xf numFmtId="4" fontId="4" fillId="0" borderId="41" xfId="0" applyNumberFormat="1" applyFont="1" applyBorder="1" applyAlignment="1">
      <alignment horizontal="right" vertical="center"/>
    </xf>
    <xf numFmtId="4" fontId="4" fillId="0" borderId="44" xfId="0" applyNumberFormat="1" applyFont="1" applyBorder="1" applyAlignment="1">
      <alignment horizontal="right" vertical="center"/>
    </xf>
    <xf numFmtId="4" fontId="0" fillId="0" borderId="16" xfId="0" applyNumberFormat="1" applyFont="1" applyBorder="1" applyAlignment="1">
      <alignment horizontal="right" vertical="center"/>
    </xf>
    <xf numFmtId="4" fontId="0" fillId="0" borderId="45" xfId="0" applyNumberFormat="1" applyFont="1" applyBorder="1" applyAlignment="1">
      <alignment horizontal="right" vertical="center"/>
    </xf>
    <xf numFmtId="4" fontId="0" fillId="0" borderId="30" xfId="0" applyNumberFormat="1" applyFont="1" applyBorder="1" applyAlignment="1">
      <alignment horizontal="right" vertical="center"/>
    </xf>
    <xf numFmtId="4" fontId="0" fillId="0" borderId="32" xfId="0" applyNumberFormat="1" applyFont="1" applyBorder="1" applyAlignment="1">
      <alignment horizontal="right" vertical="center"/>
    </xf>
    <xf numFmtId="4" fontId="0" fillId="0" borderId="30" xfId="0" applyNumberFormat="1" applyFont="1" applyBorder="1" applyAlignment="1">
      <alignment horizontal="right"/>
    </xf>
    <xf numFmtId="4" fontId="4" fillId="0" borderId="11" xfId="0" applyNumberFormat="1" applyFont="1" applyBorder="1" applyAlignment="1">
      <alignment horizontal="right"/>
    </xf>
    <xf numFmtId="4" fontId="4" fillId="0" borderId="26" xfId="0" applyNumberFormat="1" applyFont="1" applyBorder="1" applyAlignment="1">
      <alignment horizontal="right"/>
    </xf>
    <xf numFmtId="4" fontId="4" fillId="0" borderId="32" xfId="0" applyNumberFormat="1" applyFont="1" applyBorder="1" applyAlignment="1">
      <alignment horizontal="right"/>
    </xf>
    <xf numFmtId="4" fontId="0" fillId="0" borderId="32" xfId="0" applyNumberFormat="1" applyFont="1" applyBorder="1" applyAlignment="1">
      <alignment horizontal="right"/>
    </xf>
    <xf numFmtId="4" fontId="0" fillId="0" borderId="41" xfId="0" applyNumberFormat="1" applyFont="1" applyBorder="1" applyAlignment="1">
      <alignment horizontal="right"/>
    </xf>
    <xf numFmtId="4" fontId="0" fillId="0" borderId="18" xfId="0" applyNumberFormat="1" applyFont="1" applyBorder="1" applyAlignment="1">
      <alignment horizontal="right"/>
    </xf>
    <xf numFmtId="4" fontId="0" fillId="0" borderId="20" xfId="0" applyNumberFormat="1" applyFont="1" applyBorder="1" applyAlignment="1">
      <alignment horizontal="right"/>
    </xf>
    <xf numFmtId="0" fontId="0" fillId="0" borderId="20" xfId="53" applyFont="1" applyFill="1" applyBorder="1" applyAlignment="1" applyProtection="1">
      <alignment horizontal="center" vertical="center"/>
      <protection/>
    </xf>
    <xf numFmtId="4" fontId="0" fillId="0" borderId="14" xfId="0" applyNumberFormat="1" applyFont="1" applyBorder="1" applyAlignment="1">
      <alignment horizontal="right"/>
    </xf>
    <xf numFmtId="4" fontId="0" fillId="0" borderId="31" xfId="0" applyNumberFormat="1" applyFont="1" applyBorder="1" applyAlignment="1">
      <alignment horizontal="right"/>
    </xf>
    <xf numFmtId="0" fontId="0" fillId="0" borderId="20" xfId="53" applyFont="1" applyFill="1" applyBorder="1" applyAlignment="1" applyProtection="1">
      <alignment horizontal="center"/>
      <protection/>
    </xf>
    <xf numFmtId="4" fontId="4" fillId="0" borderId="56" xfId="0" applyNumberFormat="1" applyFont="1" applyBorder="1" applyAlignment="1">
      <alignment horizontal="right"/>
    </xf>
    <xf numFmtId="4" fontId="4" fillId="0" borderId="27" xfId="0" applyNumberFormat="1" applyFont="1" applyBorder="1" applyAlignment="1">
      <alignment horizontal="right"/>
    </xf>
    <xf numFmtId="0" fontId="0" fillId="0" borderId="38" xfId="0" applyFont="1" applyBorder="1" applyAlignment="1">
      <alignment horizontal="center"/>
    </xf>
    <xf numFmtId="4" fontId="4" fillId="0" borderId="48" xfId="0" applyNumberFormat="1" applyFont="1" applyFill="1" applyBorder="1" applyAlignment="1">
      <alignment horizontal="right"/>
    </xf>
    <xf numFmtId="4" fontId="4" fillId="0" borderId="39" xfId="0" applyNumberFormat="1" applyFont="1" applyBorder="1" applyAlignment="1">
      <alignment horizontal="right"/>
    </xf>
    <xf numFmtId="4" fontId="0" fillId="0" borderId="57" xfId="53" applyNumberFormat="1" applyFont="1" applyBorder="1" applyAlignment="1" applyProtection="1">
      <alignment horizontal="right"/>
      <protection/>
    </xf>
    <xf numFmtId="4" fontId="0" fillId="0" borderId="30" xfId="53" applyNumberFormat="1" applyFont="1" applyBorder="1" applyAlignment="1" applyProtection="1">
      <alignment horizontal="right"/>
      <protection/>
    </xf>
    <xf numFmtId="0" fontId="4" fillId="0" borderId="33" xfId="53" applyFont="1" applyFill="1" applyBorder="1" applyAlignment="1" applyProtection="1">
      <alignment horizontal="center" vertical="center"/>
      <protection/>
    </xf>
    <xf numFmtId="0" fontId="0" fillId="0" borderId="28" xfId="53" applyFont="1" applyBorder="1" applyAlignment="1" applyProtection="1">
      <alignment horizontal="left" vertical="center" wrapText="1"/>
      <protection/>
    </xf>
    <xf numFmtId="0" fontId="0" fillId="0" borderId="37" xfId="53" applyFont="1" applyBorder="1" applyAlignment="1" applyProtection="1">
      <alignment vertical="center" wrapText="1"/>
      <protection/>
    </xf>
    <xf numFmtId="0" fontId="0" fillId="0" borderId="28" xfId="53" applyFont="1" applyBorder="1" applyAlignment="1" applyProtection="1">
      <alignment vertical="top" wrapText="1"/>
      <protection/>
    </xf>
    <xf numFmtId="0" fontId="0" fillId="0" borderId="17" xfId="53" applyFont="1" applyBorder="1" applyAlignment="1" applyProtection="1">
      <alignment vertical="center" wrapText="1"/>
      <protection/>
    </xf>
    <xf numFmtId="0" fontId="4" fillId="0" borderId="58" xfId="0" applyFont="1" applyBorder="1" applyAlignment="1">
      <alignment horizontal="center"/>
    </xf>
    <xf numFmtId="0" fontId="4" fillId="0" borderId="59" xfId="0" applyFont="1" applyBorder="1" applyAlignment="1">
      <alignment horizontal="center"/>
    </xf>
    <xf numFmtId="0" fontId="4" fillId="0" borderId="60" xfId="53" applyFont="1" applyBorder="1" applyAlignment="1" applyProtection="1">
      <alignment horizontal="center" wrapText="1"/>
      <protection/>
    </xf>
    <xf numFmtId="0" fontId="4" fillId="0" borderId="28" xfId="53" applyFont="1" applyBorder="1" applyAlignment="1" applyProtection="1">
      <alignment horizontal="center" wrapText="1"/>
      <protection/>
    </xf>
    <xf numFmtId="0" fontId="4" fillId="0" borderId="61" xfId="0" applyFont="1" applyBorder="1" applyAlignment="1">
      <alignment horizontal="center"/>
    </xf>
    <xf numFmtId="4" fontId="4" fillId="0" borderId="27" xfId="0" applyNumberFormat="1" applyFont="1" applyBorder="1" applyAlignment="1">
      <alignment horizontal="right"/>
    </xf>
    <xf numFmtId="4" fontId="4" fillId="0" borderId="62" xfId="0" applyNumberFormat="1" applyFont="1" applyBorder="1" applyAlignment="1">
      <alignment horizontal="right"/>
    </xf>
    <xf numFmtId="0" fontId="0" fillId="0" borderId="63" xfId="0" applyBorder="1" applyAlignment="1">
      <alignment/>
    </xf>
    <xf numFmtId="0" fontId="4" fillId="0" borderId="54" xfId="0" applyFont="1" applyBorder="1" applyAlignment="1">
      <alignment horizontal="center"/>
    </xf>
    <xf numFmtId="0" fontId="5" fillId="0" borderId="64" xfId="0" applyFont="1" applyBorder="1" applyAlignment="1">
      <alignment horizontal="center"/>
    </xf>
    <xf numFmtId="0" fontId="0" fillId="0" borderId="65" xfId="0" applyBorder="1" applyAlignment="1">
      <alignment/>
    </xf>
    <xf numFmtId="0" fontId="0" fillId="0" borderId="62" xfId="0" applyBorder="1" applyAlignment="1">
      <alignment/>
    </xf>
    <xf numFmtId="0" fontId="0" fillId="0" borderId="0" xfId="53" applyFont="1" applyBorder="1" applyAlignment="1" applyProtection="1">
      <alignment vertical="top" wrapText="1"/>
      <protection/>
    </xf>
    <xf numFmtId="4" fontId="4" fillId="0" borderId="33" xfId="0" applyNumberFormat="1" applyFont="1" applyFill="1" applyBorder="1" applyAlignment="1">
      <alignment horizontal="right"/>
    </xf>
    <xf numFmtId="0" fontId="4" fillId="0" borderId="18" xfId="53" applyFont="1" applyBorder="1" applyAlignment="1" applyProtection="1">
      <alignment horizontal="center"/>
      <protection/>
    </xf>
    <xf numFmtId="0" fontId="5" fillId="0" borderId="60" xfId="0" applyFont="1" applyBorder="1" applyAlignment="1">
      <alignment horizontal="center"/>
    </xf>
    <xf numFmtId="4" fontId="0" fillId="0" borderId="66" xfId="0" applyNumberFormat="1" applyFont="1" applyBorder="1" applyAlignment="1">
      <alignment horizontal="left"/>
    </xf>
    <xf numFmtId="0" fontId="4" fillId="0" borderId="28" xfId="53" applyFont="1" applyFill="1" applyBorder="1" applyAlignment="1" applyProtection="1">
      <alignment horizontal="center" vertical="center" wrapText="1"/>
      <protection/>
    </xf>
    <xf numFmtId="0" fontId="4" fillId="0" borderId="24" xfId="0" applyFont="1" applyBorder="1" applyAlignment="1">
      <alignment horizontal="center"/>
    </xf>
    <xf numFmtId="0" fontId="4" fillId="0" borderId="48" xfId="0" applyFont="1" applyBorder="1" applyAlignment="1">
      <alignment horizontal="center"/>
    </xf>
    <xf numFmtId="4" fontId="4" fillId="0" borderId="67" xfId="0" applyNumberFormat="1" applyFont="1" applyBorder="1" applyAlignment="1">
      <alignment horizontal="right"/>
    </xf>
    <xf numFmtId="4" fontId="4" fillId="0" borderId="67" xfId="0" applyNumberFormat="1" applyFont="1" applyFill="1" applyBorder="1" applyAlignment="1">
      <alignment horizontal="right"/>
    </xf>
    <xf numFmtId="4" fontId="4" fillId="0" borderId="68" xfId="0" applyNumberFormat="1" applyFont="1" applyBorder="1" applyAlignment="1">
      <alignment horizontal="right"/>
    </xf>
    <xf numFmtId="4" fontId="0" fillId="0" borderId="68" xfId="0" applyNumberFormat="1" applyFont="1" applyFill="1" applyBorder="1" applyAlignment="1">
      <alignment horizontal="right"/>
    </xf>
    <xf numFmtId="4" fontId="0" fillId="0" borderId="68" xfId="0" applyNumberFormat="1" applyFont="1" applyBorder="1" applyAlignment="1">
      <alignment horizontal="right"/>
    </xf>
    <xf numFmtId="4" fontId="4" fillId="0" borderId="68" xfId="0" applyNumberFormat="1" applyFont="1" applyBorder="1" applyAlignment="1">
      <alignment horizontal="right"/>
    </xf>
    <xf numFmtId="4" fontId="4" fillId="0" borderId="68" xfId="0" applyNumberFormat="1" applyFont="1" applyFill="1" applyBorder="1" applyAlignment="1">
      <alignment horizontal="right"/>
    </xf>
    <xf numFmtId="4" fontId="0" fillId="0" borderId="68" xfId="0" applyNumberFormat="1" applyFont="1" applyBorder="1" applyAlignment="1">
      <alignment horizontal="right"/>
    </xf>
    <xf numFmtId="4" fontId="0" fillId="0" borderId="69" xfId="0" applyNumberFormat="1" applyFont="1" applyBorder="1" applyAlignment="1">
      <alignment horizontal="right"/>
    </xf>
    <xf numFmtId="4" fontId="0" fillId="0" borderId="69" xfId="0" applyNumberFormat="1" applyFont="1" applyFill="1" applyBorder="1" applyAlignment="1">
      <alignment horizontal="right"/>
    </xf>
    <xf numFmtId="4" fontId="0" fillId="0" borderId="70" xfId="0" applyNumberFormat="1" applyFont="1" applyBorder="1" applyAlignment="1">
      <alignment horizontal="right"/>
    </xf>
    <xf numFmtId="4" fontId="0" fillId="0" borderId="70" xfId="0" applyNumberFormat="1" applyFont="1" applyFill="1" applyBorder="1" applyAlignment="1">
      <alignment horizontal="right"/>
    </xf>
    <xf numFmtId="4" fontId="0" fillId="0" borderId="71" xfId="0" applyNumberFormat="1" applyFont="1" applyBorder="1" applyAlignment="1">
      <alignment horizontal="right"/>
    </xf>
    <xf numFmtId="4" fontId="0" fillId="0" borderId="71" xfId="0" applyNumberFormat="1" applyFont="1" applyFill="1" applyBorder="1" applyAlignment="1">
      <alignment horizontal="right"/>
    </xf>
    <xf numFmtId="4" fontId="0" fillId="0" borderId="72" xfId="0" applyNumberFormat="1" applyFont="1" applyBorder="1" applyAlignment="1">
      <alignment horizontal="right"/>
    </xf>
    <xf numFmtId="4" fontId="4" fillId="0" borderId="36" xfId="0" applyNumberFormat="1" applyFont="1" applyFill="1" applyBorder="1" applyAlignment="1">
      <alignment horizontal="right"/>
    </xf>
    <xf numFmtId="0" fontId="4" fillId="0" borderId="28" xfId="53" applyFont="1" applyFill="1" applyBorder="1" applyAlignment="1" applyProtection="1">
      <alignment horizontal="center" vertical="center" wrapText="1"/>
      <protection/>
    </xf>
    <xf numFmtId="0" fontId="0" fillId="0" borderId="0" xfId="53" applyFont="1" applyBorder="1" applyAlignment="1" applyProtection="1">
      <alignment horizontal="center"/>
      <protection/>
    </xf>
    <xf numFmtId="0" fontId="0" fillId="0" borderId="0" xfId="53" applyFont="1" applyFill="1" applyBorder="1" applyAlignment="1" applyProtection="1">
      <alignment vertical="center" wrapText="1"/>
      <protection/>
    </xf>
    <xf numFmtId="0" fontId="4" fillId="0" borderId="19" xfId="0" applyFont="1" applyFill="1" applyBorder="1" applyAlignment="1">
      <alignment horizontal="center"/>
    </xf>
    <xf numFmtId="2" fontId="0" fillId="0" borderId="0" xfId="0" applyNumberFormat="1" applyAlignment="1">
      <alignment/>
    </xf>
    <xf numFmtId="2" fontId="4" fillId="0" borderId="0" xfId="0" applyNumberFormat="1" applyFont="1" applyAlignment="1">
      <alignment/>
    </xf>
    <xf numFmtId="0" fontId="4" fillId="22" borderId="0" xfId="0" applyFont="1" applyFill="1" applyAlignment="1">
      <alignment/>
    </xf>
    <xf numFmtId="2" fontId="4" fillId="22" borderId="0" xfId="0" applyNumberFormat="1" applyFont="1" applyFill="1" applyAlignment="1">
      <alignment/>
    </xf>
    <xf numFmtId="0" fontId="4" fillId="0" borderId="0" xfId="0" applyFont="1" applyAlignment="1">
      <alignment/>
    </xf>
    <xf numFmtId="4" fontId="0" fillId="0" borderId="0" xfId="0" applyNumberFormat="1" applyAlignment="1">
      <alignment/>
    </xf>
    <xf numFmtId="4" fontId="0" fillId="4" borderId="0" xfId="0" applyNumberFormat="1" applyFill="1" applyAlignment="1">
      <alignment/>
    </xf>
    <xf numFmtId="4" fontId="0" fillId="0" borderId="0" xfId="0" applyNumberFormat="1" applyFill="1" applyAlignment="1">
      <alignment/>
    </xf>
    <xf numFmtId="4" fontId="0" fillId="0" borderId="73" xfId="0" applyNumberFormat="1" applyFont="1" applyBorder="1" applyAlignment="1">
      <alignment horizontal="right"/>
    </xf>
    <xf numFmtId="0" fontId="0" fillId="0" borderId="33" xfId="53" applyFont="1" applyBorder="1" applyAlignment="1" applyProtection="1">
      <alignment vertical="top" wrapText="1"/>
      <protection/>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14" xfId="0" applyFont="1" applyFill="1" applyBorder="1" applyAlignment="1">
      <alignment horizontal="center"/>
    </xf>
    <xf numFmtId="4" fontId="0" fillId="0" borderId="68" xfId="0" applyNumberFormat="1" applyFont="1" applyFill="1" applyBorder="1" applyAlignment="1">
      <alignment horizontal="right"/>
    </xf>
    <xf numFmtId="4" fontId="0" fillId="0" borderId="33" xfId="0" applyNumberFormat="1" applyFont="1" applyBorder="1" applyAlignment="1">
      <alignment horizontal="right" vertical="center"/>
    </xf>
    <xf numFmtId="0" fontId="12" fillId="0" borderId="16" xfId="0" applyFont="1" applyBorder="1" applyAlignment="1">
      <alignment horizontal="center"/>
    </xf>
    <xf numFmtId="0" fontId="12" fillId="0" borderId="45" xfId="0" applyFont="1" applyBorder="1" applyAlignment="1">
      <alignment horizontal="center"/>
    </xf>
    <xf numFmtId="0" fontId="12" fillId="0" borderId="30" xfId="0" applyFont="1" applyBorder="1" applyAlignment="1">
      <alignment horizontal="center"/>
    </xf>
    <xf numFmtId="0" fontId="0" fillId="0" borderId="27" xfId="53" applyFont="1" applyBorder="1" applyAlignment="1" applyProtection="1">
      <alignment vertical="center" wrapText="1"/>
      <protection/>
    </xf>
    <xf numFmtId="0" fontId="0" fillId="0" borderId="33" xfId="53" applyFont="1" applyFill="1" applyBorder="1" applyAlignment="1" applyProtection="1">
      <alignment horizontal="center" vertical="center"/>
      <protection/>
    </xf>
    <xf numFmtId="0" fontId="0" fillId="0" borderId="33" xfId="53" applyFont="1" applyBorder="1" applyAlignment="1" applyProtection="1">
      <alignment vertical="center" wrapText="1"/>
      <protection/>
    </xf>
    <xf numFmtId="4" fontId="0" fillId="0" borderId="73" xfId="0" applyNumberFormat="1" applyFont="1" applyBorder="1" applyAlignment="1">
      <alignment horizontal="right"/>
    </xf>
    <xf numFmtId="4" fontId="0" fillId="0" borderId="56" xfId="0" applyNumberFormat="1" applyFont="1" applyBorder="1" applyAlignment="1">
      <alignment horizontal="right"/>
    </xf>
    <xf numFmtId="4" fontId="4" fillId="0" borderId="74" xfId="0" applyNumberFormat="1" applyFont="1" applyBorder="1" applyAlignment="1">
      <alignment horizontal="right"/>
    </xf>
    <xf numFmtId="4" fontId="0" fillId="0" borderId="74" xfId="0" applyNumberFormat="1" applyFont="1" applyBorder="1" applyAlignment="1">
      <alignment horizontal="right"/>
    </xf>
    <xf numFmtId="4" fontId="0" fillId="0" borderId="74" xfId="0" applyNumberFormat="1" applyFont="1" applyBorder="1" applyAlignment="1">
      <alignment horizontal="right"/>
    </xf>
    <xf numFmtId="4" fontId="0" fillId="0" borderId="56" xfId="0" applyNumberFormat="1" applyFont="1" applyBorder="1" applyAlignment="1">
      <alignment horizontal="right"/>
    </xf>
    <xf numFmtId="4" fontId="4" fillId="0" borderId="28" xfId="0" applyNumberFormat="1" applyFont="1" applyFill="1" applyBorder="1" applyAlignment="1">
      <alignment horizontal="right"/>
    </xf>
    <xf numFmtId="4" fontId="0" fillId="0" borderId="66" xfId="0" applyNumberFormat="1" applyFont="1" applyBorder="1" applyAlignment="1">
      <alignment horizontal="right"/>
    </xf>
    <xf numFmtId="4" fontId="4" fillId="0" borderId="56" xfId="0" applyNumberFormat="1" applyFont="1" applyFill="1" applyBorder="1" applyAlignment="1">
      <alignment horizontal="right"/>
    </xf>
    <xf numFmtId="4" fontId="0" fillId="0" borderId="28" xfId="0" applyNumberFormat="1" applyFont="1" applyBorder="1" applyAlignment="1">
      <alignment horizontal="right"/>
    </xf>
    <xf numFmtId="4" fontId="0" fillId="0" borderId="27" xfId="0" applyNumberFormat="1" applyFont="1" applyBorder="1" applyAlignment="1">
      <alignment horizontal="right"/>
    </xf>
    <xf numFmtId="4" fontId="0" fillId="0" borderId="27" xfId="0" applyNumberFormat="1" applyFont="1" applyBorder="1" applyAlignment="1">
      <alignment horizontal="right"/>
    </xf>
    <xf numFmtId="4" fontId="4" fillId="0" borderId="27" xfId="0" applyNumberFormat="1" applyFont="1" applyFill="1" applyBorder="1" applyAlignment="1">
      <alignment horizontal="right"/>
    </xf>
    <xf numFmtId="0" fontId="8" fillId="0" borderId="0" xfId="0" applyFont="1" applyAlignment="1">
      <alignment/>
    </xf>
    <xf numFmtId="0" fontId="33" fillId="0" borderId="0" xfId="0" applyFont="1" applyAlignment="1">
      <alignment horizontal="center"/>
    </xf>
    <xf numFmtId="0" fontId="33" fillId="0" borderId="0" xfId="0" applyFont="1" applyAlignment="1">
      <alignment/>
    </xf>
    <xf numFmtId="0" fontId="33" fillId="0" borderId="0" xfId="0" applyFont="1" applyAlignment="1">
      <alignment horizontal="left"/>
    </xf>
    <xf numFmtId="0" fontId="33" fillId="0" borderId="0" xfId="0" applyFont="1" applyAlignment="1">
      <alignment/>
    </xf>
    <xf numFmtId="0" fontId="33" fillId="0" borderId="0" xfId="0" applyFont="1" applyFill="1" applyAlignment="1">
      <alignment/>
    </xf>
    <xf numFmtId="0" fontId="0" fillId="0" borderId="18" xfId="53" applyFont="1" applyBorder="1" applyAlignment="1" applyProtection="1">
      <alignment horizontal="center" vertical="center" wrapText="1"/>
      <protection/>
    </xf>
    <xf numFmtId="0" fontId="0" fillId="0" borderId="21" xfId="53" applyFont="1" applyBorder="1" applyAlignment="1" applyProtection="1">
      <alignment vertical="top" wrapText="1"/>
      <protection/>
    </xf>
    <xf numFmtId="0" fontId="0" fillId="0" borderId="44" xfId="53" applyFont="1" applyBorder="1" applyAlignment="1" applyProtection="1">
      <alignment vertical="top" wrapText="1"/>
      <protection/>
    </xf>
    <xf numFmtId="0" fontId="4" fillId="0" borderId="19" xfId="53" applyFont="1" applyBorder="1" applyAlignment="1" applyProtection="1">
      <alignment horizontal="center" vertical="center" wrapText="1"/>
      <protection/>
    </xf>
    <xf numFmtId="0" fontId="5" fillId="0" borderId="12" xfId="0" applyFont="1" applyBorder="1" applyAlignment="1">
      <alignment horizontal="center" vertical="center"/>
    </xf>
    <xf numFmtId="4" fontId="4" fillId="0" borderId="18" xfId="0" applyNumberFormat="1" applyFont="1" applyBorder="1" applyAlignment="1">
      <alignment horizontal="right" vertical="center"/>
    </xf>
    <xf numFmtId="4" fontId="4" fillId="0" borderId="33" xfId="0" applyNumberFormat="1" applyFont="1" applyBorder="1" applyAlignment="1">
      <alignment horizontal="right" vertical="center"/>
    </xf>
    <xf numFmtId="4" fontId="4" fillId="0" borderId="19" xfId="0" applyNumberFormat="1" applyFont="1" applyBorder="1" applyAlignment="1">
      <alignment horizontal="right" vertical="center"/>
    </xf>
    <xf numFmtId="4" fontId="4" fillId="0" borderId="20" xfId="0" applyNumberFormat="1" applyFont="1" applyBorder="1" applyAlignment="1">
      <alignment horizontal="right"/>
    </xf>
    <xf numFmtId="4" fontId="4" fillId="0" borderId="29" xfId="0" applyNumberFormat="1" applyFont="1" applyBorder="1" applyAlignment="1">
      <alignment horizontal="right"/>
    </xf>
    <xf numFmtId="4" fontId="4" fillId="0" borderId="38" xfId="0" applyNumberFormat="1" applyFont="1" applyBorder="1" applyAlignment="1">
      <alignment horizontal="right"/>
    </xf>
    <xf numFmtId="4" fontId="4" fillId="0" borderId="25" xfId="0" applyNumberFormat="1" applyFont="1" applyBorder="1" applyAlignment="1">
      <alignment horizontal="right"/>
    </xf>
    <xf numFmtId="4" fontId="4" fillId="0" borderId="42" xfId="0" applyNumberFormat="1" applyFont="1" applyBorder="1" applyAlignment="1">
      <alignment horizontal="right"/>
    </xf>
    <xf numFmtId="4" fontId="4" fillId="0" borderId="75" xfId="0" applyNumberFormat="1" applyFont="1" applyBorder="1" applyAlignment="1">
      <alignment horizontal="right"/>
    </xf>
    <xf numFmtId="0" fontId="0" fillId="0" borderId="17" xfId="53" applyFont="1" applyBorder="1" applyAlignment="1" applyProtection="1">
      <alignment vertical="top" wrapText="1"/>
      <protection/>
    </xf>
    <xf numFmtId="175" fontId="0" fillId="0" borderId="33" xfId="0" applyNumberFormat="1" applyFill="1" applyBorder="1" applyAlignment="1">
      <alignment horizontal="right"/>
    </xf>
    <xf numFmtId="2" fontId="0" fillId="0" borderId="0" xfId="0" applyNumberFormat="1" applyFill="1" applyAlignment="1">
      <alignment/>
    </xf>
    <xf numFmtId="0" fontId="0" fillId="0" borderId="33" xfId="0" applyFill="1" applyBorder="1" applyAlignment="1">
      <alignment horizontal="justify"/>
    </xf>
    <xf numFmtId="3" fontId="0" fillId="0" borderId="17" xfId="0" applyNumberFormat="1" applyFill="1" applyBorder="1" applyAlignment="1">
      <alignment horizontal="right"/>
    </xf>
    <xf numFmtId="175" fontId="0" fillId="0" borderId="33" xfId="0" applyNumberFormat="1" applyFill="1" applyBorder="1" applyAlignment="1">
      <alignment/>
    </xf>
    <xf numFmtId="0" fontId="4" fillId="0" borderId="0" xfId="0" applyFont="1" applyFill="1" applyAlignment="1">
      <alignment/>
    </xf>
    <xf numFmtId="3" fontId="0" fillId="0" borderId="0" xfId="0" applyNumberFormat="1" applyFill="1" applyBorder="1" applyAlignment="1">
      <alignment horizontal="right"/>
    </xf>
    <xf numFmtId="175" fontId="4" fillId="0" borderId="75" xfId="0" applyNumberFormat="1" applyFont="1" applyFill="1" applyBorder="1" applyAlignment="1">
      <alignment horizontal="right"/>
    </xf>
    <xf numFmtId="175" fontId="5" fillId="0" borderId="75" xfId="0" applyNumberFormat="1" applyFont="1" applyFill="1" applyBorder="1" applyAlignment="1">
      <alignment horizontal="right"/>
    </xf>
    <xf numFmtId="175" fontId="0" fillId="0" borderId="0" xfId="0" applyNumberFormat="1" applyFill="1" applyBorder="1" applyAlignment="1">
      <alignment horizontal="right"/>
    </xf>
    <xf numFmtId="0" fontId="34" fillId="0" borderId="33" xfId="0" applyFont="1" applyFill="1" applyBorder="1" applyAlignment="1">
      <alignment horizontal="left" wrapText="1"/>
    </xf>
    <xf numFmtId="175" fontId="5" fillId="0" borderId="48" xfId="0" applyNumberFormat="1" applyFont="1" applyFill="1" applyBorder="1" applyAlignment="1">
      <alignment horizontal="right"/>
    </xf>
    <xf numFmtId="0" fontId="4" fillId="0" borderId="33" xfId="0" applyFont="1" applyFill="1" applyBorder="1" applyAlignment="1">
      <alignment horizontal="center"/>
    </xf>
    <xf numFmtId="0" fontId="4" fillId="0" borderId="33" xfId="0" applyFont="1" applyFill="1" applyBorder="1" applyAlignment="1">
      <alignment horizontal="justify"/>
    </xf>
    <xf numFmtId="175" fontId="4" fillId="0" borderId="33" xfId="0" applyNumberFormat="1" applyFont="1" applyFill="1" applyBorder="1" applyAlignment="1">
      <alignment/>
    </xf>
    <xf numFmtId="3" fontId="0" fillId="0" borderId="0" xfId="0" applyNumberFormat="1" applyFill="1" applyAlignment="1">
      <alignment/>
    </xf>
    <xf numFmtId="172" fontId="0" fillId="0" borderId="0" xfId="0" applyNumberFormat="1" applyFill="1" applyAlignment="1">
      <alignment/>
    </xf>
    <xf numFmtId="0" fontId="12" fillId="0" borderId="0" xfId="0" applyFont="1" applyFill="1" applyAlignment="1">
      <alignment horizontal="center"/>
    </xf>
    <xf numFmtId="3" fontId="12" fillId="0" borderId="0" xfId="0" applyNumberFormat="1" applyFont="1" applyFill="1" applyAlignment="1">
      <alignment/>
    </xf>
    <xf numFmtId="3" fontId="0" fillId="0" borderId="0" xfId="0" applyNumberFormat="1" applyFill="1" applyBorder="1" applyAlignment="1">
      <alignment/>
    </xf>
    <xf numFmtId="4" fontId="4" fillId="0" borderId="0" xfId="0" applyNumberFormat="1" applyFont="1" applyAlignment="1">
      <alignment/>
    </xf>
    <xf numFmtId="0" fontId="5" fillId="0" borderId="19" xfId="53" applyFont="1" applyBorder="1" applyAlignment="1" applyProtection="1">
      <alignment horizontal="center" vertical="center" wrapText="1"/>
      <protection/>
    </xf>
    <xf numFmtId="0" fontId="3" fillId="0" borderId="19" xfId="0" applyFont="1" applyBorder="1" applyAlignment="1">
      <alignment horizontal="center"/>
    </xf>
    <xf numFmtId="0" fontId="4" fillId="0" borderId="19" xfId="0" applyFont="1" applyBorder="1" applyAlignment="1">
      <alignment horizontal="center" vertic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3" fillId="0" borderId="31" xfId="0" applyFont="1" applyBorder="1" applyAlignment="1">
      <alignment horizontal="center"/>
    </xf>
    <xf numFmtId="0" fontId="3" fillId="0" borderId="25" xfId="0" applyFont="1" applyBorder="1" applyAlignment="1">
      <alignment horizontal="center"/>
    </xf>
    <xf numFmtId="4" fontId="4" fillId="0" borderId="76" xfId="0" applyNumberFormat="1" applyFont="1" applyBorder="1" applyAlignment="1">
      <alignment horizontal="right"/>
    </xf>
    <xf numFmtId="0" fontId="0" fillId="0" borderId="33" xfId="53" applyFont="1" applyBorder="1" applyAlignment="1" applyProtection="1">
      <alignment horizontal="center" vertical="center"/>
      <protection/>
    </xf>
    <xf numFmtId="4" fontId="0" fillId="0" borderId="57" xfId="0" applyNumberFormat="1" applyFont="1" applyBorder="1" applyAlignment="1">
      <alignment horizontal="right"/>
    </xf>
    <xf numFmtId="0" fontId="2" fillId="0" borderId="10" xfId="0" applyFont="1" applyFill="1" applyBorder="1" applyAlignment="1">
      <alignment horizontal="center" vertical="center" wrapText="1"/>
    </xf>
    <xf numFmtId="0" fontId="4" fillId="0" borderId="16" xfId="0" applyFont="1" applyFill="1" applyBorder="1" applyAlignment="1">
      <alignment horizontal="center"/>
    </xf>
    <xf numFmtId="0" fontId="4" fillId="0" borderId="18" xfId="0" applyFont="1" applyFill="1" applyBorder="1" applyAlignment="1">
      <alignment horizontal="center"/>
    </xf>
    <xf numFmtId="0" fontId="0" fillId="0" borderId="18" xfId="53" applyFont="1" applyFill="1" applyBorder="1" applyAlignment="1" applyProtection="1">
      <alignment horizontal="center" vertical="center"/>
      <protection/>
    </xf>
    <xf numFmtId="0" fontId="4" fillId="0" borderId="18" xfId="53" applyFont="1" applyFill="1" applyBorder="1" applyAlignment="1" applyProtection="1">
      <alignment horizontal="center" vertical="center"/>
      <protection/>
    </xf>
    <xf numFmtId="0" fontId="4" fillId="0" borderId="18" xfId="53" applyFont="1" applyFill="1" applyBorder="1" applyAlignment="1" applyProtection="1">
      <alignment horizontal="center" vertical="center" wrapText="1"/>
      <protection/>
    </xf>
    <xf numFmtId="0" fontId="0" fillId="0" borderId="18" xfId="53" applyFont="1" applyFill="1" applyBorder="1" applyAlignment="1" applyProtection="1">
      <alignment horizontal="center" vertical="center" wrapText="1"/>
      <protection/>
    </xf>
    <xf numFmtId="0" fontId="0" fillId="0" borderId="18" xfId="53" applyFont="1" applyFill="1" applyBorder="1" applyAlignment="1" applyProtection="1">
      <alignment horizontal="center" vertical="center" wrapText="1"/>
      <protection/>
    </xf>
    <xf numFmtId="0" fontId="4"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53" applyFont="1" applyFill="1" applyBorder="1" applyAlignment="1" applyProtection="1">
      <alignment horizontal="center"/>
      <protection/>
    </xf>
    <xf numFmtId="0" fontId="0" fillId="0" borderId="32" xfId="53" applyFont="1" applyFill="1" applyBorder="1" applyAlignment="1" applyProtection="1">
      <alignment horizontal="center"/>
      <protection/>
    </xf>
    <xf numFmtId="0" fontId="0" fillId="0" borderId="33" xfId="53" applyFont="1" applyFill="1" applyBorder="1" applyAlignment="1" applyProtection="1">
      <alignment horizontal="center"/>
      <protection/>
    </xf>
    <xf numFmtId="0" fontId="4" fillId="0" borderId="22" xfId="0" applyFont="1" applyFill="1" applyBorder="1" applyAlignment="1">
      <alignment horizontal="center"/>
    </xf>
    <xf numFmtId="0" fontId="0" fillId="0" borderId="38" xfId="0" applyFont="1" applyFill="1" applyBorder="1" applyAlignment="1">
      <alignment horizontal="center"/>
    </xf>
    <xf numFmtId="0" fontId="0" fillId="0" borderId="24" xfId="0" applyFill="1" applyBorder="1" applyAlignment="1">
      <alignment/>
    </xf>
    <xf numFmtId="0" fontId="9" fillId="0" borderId="0" xfId="0" applyFont="1" applyFill="1" applyAlignment="1">
      <alignment/>
    </xf>
    <xf numFmtId="0" fontId="0" fillId="0" borderId="19" xfId="53" applyFont="1" applyBorder="1" applyAlignment="1" applyProtection="1">
      <alignment wrapText="1"/>
      <protection/>
    </xf>
    <xf numFmtId="0" fontId="4" fillId="0" borderId="18" xfId="0" applyFont="1" applyBorder="1" applyAlignment="1">
      <alignment horizontal="center" vertical="center"/>
    </xf>
    <xf numFmtId="4" fontId="4" fillId="0" borderId="20" xfId="0" applyNumberFormat="1" applyFont="1" applyFill="1" applyBorder="1" applyAlignment="1">
      <alignment horizontal="right"/>
    </xf>
    <xf numFmtId="4" fontId="0" fillId="0" borderId="41" xfId="0" applyNumberFormat="1" applyFont="1" applyFill="1" applyBorder="1" applyAlignment="1">
      <alignment horizontal="right"/>
    </xf>
    <xf numFmtId="4" fontId="0" fillId="0" borderId="20" xfId="0" applyNumberFormat="1" applyFont="1" applyFill="1" applyBorder="1" applyAlignment="1">
      <alignment horizontal="right"/>
    </xf>
    <xf numFmtId="4" fontId="0" fillId="24" borderId="20" xfId="0" applyNumberFormat="1" applyFont="1" applyFill="1" applyBorder="1" applyAlignment="1">
      <alignment horizontal="right"/>
    </xf>
    <xf numFmtId="4" fontId="0" fillId="24" borderId="45" xfId="0" applyNumberFormat="1" applyFont="1" applyFill="1" applyBorder="1" applyAlignment="1">
      <alignment horizontal="right"/>
    </xf>
    <xf numFmtId="0" fontId="0" fillId="0" borderId="21" xfId="53" applyNumberFormat="1" applyFont="1" applyBorder="1" applyAlignment="1" applyProtection="1">
      <alignment vertical="center" wrapText="1"/>
      <protection/>
    </xf>
    <xf numFmtId="4" fontId="0" fillId="0" borderId="20" xfId="0" applyNumberFormat="1" applyFont="1" applyFill="1" applyBorder="1" applyAlignment="1">
      <alignment horizontal="right"/>
    </xf>
    <xf numFmtId="0" fontId="4" fillId="0" borderId="19" xfId="0" applyFont="1" applyBorder="1" applyAlignment="1">
      <alignment horizontal="center"/>
    </xf>
    <xf numFmtId="4" fontId="4" fillId="0" borderId="18" xfId="0" applyNumberFormat="1" applyFont="1" applyBorder="1" applyAlignment="1">
      <alignment horizontal="right"/>
    </xf>
    <xf numFmtId="4" fontId="4" fillId="0" borderId="33" xfId="0" applyNumberFormat="1" applyFont="1" applyBorder="1" applyAlignment="1">
      <alignment horizontal="right"/>
    </xf>
    <xf numFmtId="4" fontId="0" fillId="0" borderId="0" xfId="0" applyNumberFormat="1" applyFont="1" applyAlignment="1">
      <alignment/>
    </xf>
    <xf numFmtId="4" fontId="4" fillId="0" borderId="56" xfId="0" applyNumberFormat="1" applyFont="1" applyBorder="1" applyAlignment="1">
      <alignment horizontal="right"/>
    </xf>
    <xf numFmtId="0" fontId="39" fillId="0" borderId="13" xfId="0" applyFont="1" applyFill="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xf>
    <xf numFmtId="1" fontId="0" fillId="0" borderId="0" xfId="0" applyNumberFormat="1" applyFill="1" applyAlignment="1">
      <alignment/>
    </xf>
    <xf numFmtId="3" fontId="8" fillId="0" borderId="0" xfId="0" applyNumberFormat="1" applyFont="1" applyFill="1" applyBorder="1" applyAlignment="1">
      <alignment horizontal="center"/>
    </xf>
    <xf numFmtId="4" fontId="0" fillId="0" borderId="0" xfId="0" applyNumberFormat="1" applyFill="1" applyAlignment="1">
      <alignment horizontal="right"/>
    </xf>
    <xf numFmtId="0" fontId="0" fillId="0" borderId="33" xfId="0" applyFill="1" applyBorder="1" applyAlignment="1">
      <alignment horizontal="center"/>
    </xf>
    <xf numFmtId="0" fontId="0" fillId="0" borderId="33" xfId="0" applyFill="1" applyBorder="1" applyAlignment="1">
      <alignment wrapText="1"/>
    </xf>
    <xf numFmtId="175" fontId="0" fillId="0" borderId="57" xfId="0" applyNumberFormat="1" applyFill="1" applyBorder="1" applyAlignment="1">
      <alignment horizontal="right"/>
    </xf>
    <xf numFmtId="172" fontId="5" fillId="0" borderId="0"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3" fontId="12" fillId="0" borderId="0" xfId="0" applyNumberFormat="1" applyFont="1" applyFill="1" applyBorder="1" applyAlignment="1">
      <alignment/>
    </xf>
    <xf numFmtId="3" fontId="5" fillId="0" borderId="0" xfId="0" applyNumberFormat="1" applyFont="1" applyFill="1" applyBorder="1" applyAlignment="1">
      <alignment/>
    </xf>
    <xf numFmtId="1" fontId="5" fillId="0" borderId="0" xfId="0" applyNumberFormat="1" applyFont="1" applyFill="1" applyBorder="1" applyAlignment="1">
      <alignment/>
    </xf>
    <xf numFmtId="0" fontId="0" fillId="0" borderId="0" xfId="0" applyFill="1" applyBorder="1" applyAlignment="1">
      <alignment horizontal="center"/>
    </xf>
    <xf numFmtId="1" fontId="0" fillId="0" borderId="0" xfId="0" applyNumberFormat="1" applyFill="1" applyBorder="1" applyAlignment="1">
      <alignment/>
    </xf>
    <xf numFmtId="172" fontId="0" fillId="0" borderId="0" xfId="0" applyNumberFormat="1" applyFill="1" applyBorder="1" applyAlignment="1">
      <alignment/>
    </xf>
    <xf numFmtId="4" fontId="4" fillId="0" borderId="0" xfId="0" applyNumberFormat="1" applyFont="1" applyFill="1" applyAlignment="1">
      <alignment/>
    </xf>
    <xf numFmtId="0" fontId="37" fillId="0" borderId="0" xfId="0" applyFont="1" applyFill="1" applyAlignment="1">
      <alignment horizontal="center"/>
    </xf>
    <xf numFmtId="0" fontId="37" fillId="0" borderId="0" xfId="0" applyFont="1" applyFill="1" applyAlignment="1">
      <alignment/>
    </xf>
    <xf numFmtId="3" fontId="37" fillId="0" borderId="0" xfId="0" applyNumberFormat="1" applyFont="1" applyFill="1" applyAlignment="1">
      <alignment/>
    </xf>
    <xf numFmtId="172" fontId="37" fillId="0" borderId="0" xfId="0" applyNumberFormat="1" applyFont="1" applyFill="1" applyAlignment="1">
      <alignment/>
    </xf>
    <xf numFmtId="0" fontId="12" fillId="0" borderId="31"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0" xfId="0" applyFont="1" applyAlignment="1">
      <alignment/>
    </xf>
    <xf numFmtId="0" fontId="0" fillId="0" borderId="18" xfId="53" applyFont="1" applyBorder="1" applyAlignment="1" applyProtection="1">
      <alignment horizontal="center" vertical="center" wrapText="1"/>
      <protection/>
    </xf>
    <xf numFmtId="4" fontId="0" fillId="0" borderId="18" xfId="0" applyNumberFormat="1" applyFont="1" applyBorder="1" applyAlignment="1">
      <alignment horizontal="right"/>
    </xf>
    <xf numFmtId="3" fontId="8" fillId="0" borderId="77" xfId="0" applyNumberFormat="1" applyFont="1" applyFill="1" applyBorder="1" applyAlignment="1">
      <alignment horizontal="center"/>
    </xf>
    <xf numFmtId="0" fontId="0" fillId="0" borderId="60" xfId="0" applyFill="1" applyBorder="1" applyAlignment="1">
      <alignment horizontal="center"/>
    </xf>
    <xf numFmtId="0" fontId="0" fillId="0" borderId="11" xfId="0" applyFill="1" applyBorder="1" applyAlignment="1">
      <alignment horizontal="justify"/>
    </xf>
    <xf numFmtId="174" fontId="0" fillId="0" borderId="33" xfId="0" applyNumberFormat="1" applyFill="1" applyBorder="1" applyAlignment="1">
      <alignment/>
    </xf>
    <xf numFmtId="174" fontId="0" fillId="0" borderId="33" xfId="0" applyNumberFormat="1" applyFill="1" applyBorder="1" applyAlignment="1">
      <alignment horizontal="right"/>
    </xf>
    <xf numFmtId="0" fontId="0" fillId="0" borderId="28" xfId="0" applyFill="1" applyBorder="1" applyAlignment="1">
      <alignment horizontal="center"/>
    </xf>
    <xf numFmtId="0" fontId="0" fillId="0" borderId="78" xfId="0" applyFill="1" applyBorder="1" applyAlignment="1">
      <alignment horizontal="center"/>
    </xf>
    <xf numFmtId="174" fontId="0" fillId="0" borderId="57" xfId="0" applyNumberFormat="1" applyFill="1" applyBorder="1" applyAlignment="1">
      <alignment/>
    </xf>
    <xf numFmtId="174" fontId="0" fillId="0" borderId="57" xfId="0" applyNumberFormat="1" applyFill="1" applyBorder="1" applyAlignment="1">
      <alignment horizontal="right"/>
    </xf>
    <xf numFmtId="174" fontId="0" fillId="0" borderId="43" xfId="0" applyNumberFormat="1" applyFill="1" applyBorder="1" applyAlignment="1">
      <alignment/>
    </xf>
    <xf numFmtId="175" fontId="0" fillId="0" borderId="43" xfId="0" applyNumberFormat="1" applyFill="1" applyBorder="1" applyAlignment="1">
      <alignment horizontal="right"/>
    </xf>
    <xf numFmtId="0" fontId="0" fillId="0" borderId="28" xfId="0" applyFont="1" applyFill="1" applyBorder="1" applyAlignment="1">
      <alignment horizontal="center"/>
    </xf>
    <xf numFmtId="175" fontId="2" fillId="0" borderId="75" xfId="0" applyNumberFormat="1" applyFont="1" applyFill="1" applyBorder="1" applyAlignment="1">
      <alignment horizontal="right"/>
    </xf>
    <xf numFmtId="174" fontId="0" fillId="0" borderId="41" xfId="0" applyNumberFormat="1" applyFill="1" applyBorder="1" applyAlignment="1">
      <alignment horizontal="right"/>
    </xf>
    <xf numFmtId="175" fontId="0" fillId="0" borderId="47" xfId="0" applyNumberFormat="1" applyFill="1" applyBorder="1" applyAlignment="1">
      <alignment horizontal="right"/>
    </xf>
    <xf numFmtId="0" fontId="0" fillId="0" borderId="37" xfId="0" applyFill="1" applyBorder="1" applyAlignment="1">
      <alignment horizontal="center"/>
    </xf>
    <xf numFmtId="174" fontId="0" fillId="0" borderId="39" xfId="0" applyNumberFormat="1" applyFill="1" applyBorder="1" applyAlignment="1">
      <alignment/>
    </xf>
    <xf numFmtId="175" fontId="0" fillId="0" borderId="43" xfId="0" applyNumberFormat="1" applyFill="1" applyBorder="1" applyAlignment="1">
      <alignment/>
    </xf>
    <xf numFmtId="174" fontId="0" fillId="0" borderId="42" xfId="0" applyNumberFormat="1" applyFill="1" applyBorder="1" applyAlignment="1">
      <alignment/>
    </xf>
    <xf numFmtId="0" fontId="0" fillId="0" borderId="47" xfId="0" applyFill="1" applyBorder="1" applyAlignment="1">
      <alignment horizontal="center"/>
    </xf>
    <xf numFmtId="174" fontId="0" fillId="0" borderId="47" xfId="0" applyNumberFormat="1" applyFill="1" applyBorder="1" applyAlignment="1">
      <alignment/>
    </xf>
    <xf numFmtId="175" fontId="0" fillId="0" borderId="0" xfId="0" applyNumberFormat="1" applyFill="1" applyBorder="1" applyAlignment="1">
      <alignment/>
    </xf>
    <xf numFmtId="175" fontId="4" fillId="0" borderId="0" xfId="0" applyNumberFormat="1" applyFont="1" applyFill="1" applyAlignment="1">
      <alignment/>
    </xf>
    <xf numFmtId="14" fontId="8" fillId="0" borderId="77" xfId="0" applyNumberFormat="1" applyFont="1" applyFill="1" applyBorder="1" applyAlignment="1">
      <alignment horizontal="center"/>
    </xf>
    <xf numFmtId="0" fontId="4" fillId="0" borderId="59" xfId="0" applyFont="1" applyFill="1" applyBorder="1" applyAlignment="1">
      <alignment horizontal="center"/>
    </xf>
    <xf numFmtId="175" fontId="4" fillId="0" borderId="49" xfId="0" applyNumberFormat="1" applyFont="1" applyFill="1" applyBorder="1" applyAlignment="1">
      <alignment horizontal="right"/>
    </xf>
    <xf numFmtId="0" fontId="0" fillId="0" borderId="43" xfId="0" applyFill="1" applyBorder="1" applyAlignment="1">
      <alignment wrapText="1"/>
    </xf>
    <xf numFmtId="0" fontId="0" fillId="0" borderId="45" xfId="0" applyFill="1" applyBorder="1" applyAlignment="1">
      <alignment wrapText="1"/>
    </xf>
    <xf numFmtId="0" fontId="4" fillId="0" borderId="49" xfId="0" applyFont="1" applyFill="1" applyBorder="1" applyAlignment="1">
      <alignment horizontal="justify"/>
    </xf>
    <xf numFmtId="174" fontId="5" fillId="0" borderId="75" xfId="0" applyNumberFormat="1" applyFont="1" applyFill="1" applyBorder="1" applyAlignment="1">
      <alignment horizontal="right"/>
    </xf>
    <xf numFmtId="0" fontId="0" fillId="0" borderId="17" xfId="0" applyFill="1" applyBorder="1" applyAlignment="1">
      <alignment horizontal="center"/>
    </xf>
    <xf numFmtId="3" fontId="0" fillId="0" borderId="17" xfId="0" applyNumberFormat="1" applyFill="1" applyBorder="1" applyAlignment="1">
      <alignment/>
    </xf>
    <xf numFmtId="174" fontId="0" fillId="0" borderId="0" xfId="0" applyNumberFormat="1" applyFill="1" applyBorder="1" applyAlignment="1">
      <alignment horizontal="right"/>
    </xf>
    <xf numFmtId="174" fontId="0" fillId="0" borderId="0" xfId="65" applyNumberFormat="1" applyFont="1" applyFill="1" applyBorder="1" applyAlignment="1">
      <alignment horizontal="right"/>
    </xf>
    <xf numFmtId="0" fontId="0" fillId="0" borderId="37" xfId="0" applyFont="1" applyFill="1" applyBorder="1" applyAlignment="1">
      <alignment horizontal="center"/>
    </xf>
    <xf numFmtId="0" fontId="34" fillId="0" borderId="47" xfId="0" applyFont="1" applyFill="1" applyBorder="1" applyAlignment="1">
      <alignment horizontal="left" wrapText="1"/>
    </xf>
    <xf numFmtId="0" fontId="4" fillId="0" borderId="59" xfId="0" applyFont="1" applyFill="1" applyBorder="1" applyAlignment="1">
      <alignment horizontal="center"/>
    </xf>
    <xf numFmtId="0" fontId="35" fillId="0" borderId="49" xfId="0" applyFont="1" applyFill="1" applyBorder="1" applyAlignment="1">
      <alignment horizontal="left" wrapText="1"/>
    </xf>
    <xf numFmtId="174" fontId="5" fillId="0" borderId="49" xfId="0" applyNumberFormat="1" applyFont="1" applyFill="1" applyBorder="1" applyAlignment="1">
      <alignment horizontal="right"/>
    </xf>
    <xf numFmtId="175" fontId="5" fillId="0" borderId="49" xfId="0" applyNumberFormat="1" applyFont="1" applyFill="1" applyBorder="1" applyAlignment="1">
      <alignment horizontal="right"/>
    </xf>
    <xf numFmtId="0" fontId="0" fillId="0" borderId="43" xfId="0" applyFill="1" applyBorder="1" applyAlignment="1">
      <alignment vertical="top" wrapText="1"/>
    </xf>
    <xf numFmtId="3" fontId="36" fillId="0" borderId="0" xfId="0" applyNumberFormat="1" applyFont="1" applyFill="1" applyBorder="1" applyAlignment="1">
      <alignment/>
    </xf>
    <xf numFmtId="1" fontId="36" fillId="0" borderId="0" xfId="0" applyNumberFormat="1" applyFont="1" applyFill="1" applyBorder="1" applyAlignment="1">
      <alignment/>
    </xf>
    <xf numFmtId="4" fontId="5" fillId="0" borderId="0" xfId="0" applyNumberFormat="1" applyFont="1" applyFill="1" applyBorder="1" applyAlignment="1">
      <alignment/>
    </xf>
    <xf numFmtId="4" fontId="0" fillId="0" borderId="0" xfId="0" applyNumberFormat="1" applyFill="1" applyBorder="1" applyAlignment="1">
      <alignment/>
    </xf>
    <xf numFmtId="0" fontId="0" fillId="0" borderId="77" xfId="0" applyFill="1" applyBorder="1" applyAlignment="1">
      <alignment horizontal="center"/>
    </xf>
    <xf numFmtId="0" fontId="0" fillId="0" borderId="77" xfId="0" applyFill="1" applyBorder="1" applyAlignment="1">
      <alignment/>
    </xf>
    <xf numFmtId="3" fontId="0" fillId="0" borderId="77" xfId="0" applyNumberFormat="1" applyFill="1" applyBorder="1" applyAlignment="1">
      <alignment/>
    </xf>
    <xf numFmtId="1" fontId="0" fillId="0" borderId="77" xfId="0" applyNumberFormat="1" applyFill="1" applyBorder="1" applyAlignment="1">
      <alignment/>
    </xf>
    <xf numFmtId="175" fontId="4" fillId="0" borderId="49" xfId="0" applyNumberFormat="1" applyFont="1" applyFill="1" applyBorder="1" applyAlignment="1">
      <alignment/>
    </xf>
    <xf numFmtId="174" fontId="4" fillId="0" borderId="33" xfId="0" applyNumberFormat="1" applyFont="1" applyFill="1" applyBorder="1" applyAlignment="1">
      <alignment/>
    </xf>
    <xf numFmtId="174" fontId="0" fillId="0" borderId="0" xfId="0" applyNumberFormat="1" applyFill="1" applyAlignment="1">
      <alignment/>
    </xf>
    <xf numFmtId="174" fontId="5" fillId="0" borderId="75" xfId="0" applyNumberFormat="1" applyFont="1" applyFill="1" applyBorder="1" applyAlignment="1">
      <alignment/>
    </xf>
    <xf numFmtId="175" fontId="5" fillId="0" borderId="75" xfId="0" applyNumberFormat="1" applyFont="1" applyFill="1" applyBorder="1" applyAlignment="1">
      <alignment/>
    </xf>
    <xf numFmtId="0" fontId="0" fillId="0" borderId="33" xfId="0" applyFill="1" applyBorder="1" applyAlignment="1">
      <alignment vertical="top" wrapText="1"/>
    </xf>
    <xf numFmtId="174" fontId="12" fillId="0" borderId="0" xfId="0" applyNumberFormat="1" applyFont="1" applyFill="1" applyAlignment="1">
      <alignment/>
    </xf>
    <xf numFmtId="0" fontId="12" fillId="0" borderId="0" xfId="0" applyFont="1" applyFill="1" applyAlignment="1">
      <alignment horizontal="center" wrapText="1"/>
    </xf>
    <xf numFmtId="175" fontId="0" fillId="0" borderId="0" xfId="0" applyNumberFormat="1" applyFill="1" applyAlignment="1">
      <alignment/>
    </xf>
    <xf numFmtId="175" fontId="0" fillId="0" borderId="0" xfId="0" applyNumberFormat="1" applyFill="1" applyAlignment="1">
      <alignment horizontal="right"/>
    </xf>
    <xf numFmtId="175" fontId="37" fillId="0" borderId="0" xfId="0" applyNumberFormat="1" applyFont="1" applyFill="1" applyAlignment="1">
      <alignment/>
    </xf>
    <xf numFmtId="4" fontId="37" fillId="0" borderId="0" xfId="0" applyNumberFormat="1" applyFont="1" applyFill="1" applyAlignment="1">
      <alignment/>
    </xf>
    <xf numFmtId="0" fontId="4" fillId="25" borderId="59" xfId="0" applyFont="1" applyFill="1" applyBorder="1" applyAlignment="1">
      <alignment horizontal="center"/>
    </xf>
    <xf numFmtId="0" fontId="4" fillId="25" borderId="49" xfId="0" applyFont="1" applyFill="1" applyBorder="1" applyAlignment="1">
      <alignment horizontal="left" vertical="top" wrapText="1"/>
    </xf>
    <xf numFmtId="174" fontId="4" fillId="25" borderId="49" xfId="0" applyNumberFormat="1" applyFont="1" applyFill="1" applyBorder="1" applyAlignment="1">
      <alignment horizontal="right"/>
    </xf>
    <xf numFmtId="175" fontId="4" fillId="25" borderId="49" xfId="0" applyNumberFormat="1" applyFont="1" applyFill="1" applyBorder="1" applyAlignment="1">
      <alignment horizontal="right"/>
    </xf>
    <xf numFmtId="174" fontId="4" fillId="25" borderId="75" xfId="0" applyNumberFormat="1" applyFont="1" applyFill="1" applyBorder="1" applyAlignment="1">
      <alignment horizontal="right"/>
    </xf>
    <xf numFmtId="175" fontId="4" fillId="25" borderId="75" xfId="0" applyNumberFormat="1" applyFont="1" applyFill="1" applyBorder="1" applyAlignment="1">
      <alignment horizontal="right"/>
    </xf>
    <xf numFmtId="0" fontId="4" fillId="26" borderId="59" xfId="0" applyFont="1" applyFill="1" applyBorder="1" applyAlignment="1">
      <alignment horizontal="center"/>
    </xf>
    <xf numFmtId="0" fontId="4" fillId="26" borderId="49" xfId="0" applyFont="1" applyFill="1" applyBorder="1" applyAlignment="1">
      <alignment horizontal="justify"/>
    </xf>
    <xf numFmtId="174" fontId="5" fillId="26" borderId="75" xfId="0" applyNumberFormat="1" applyFont="1" applyFill="1" applyBorder="1" applyAlignment="1">
      <alignment horizontal="right"/>
    </xf>
    <xf numFmtId="174" fontId="5" fillId="26" borderId="48" xfId="0" applyNumberFormat="1" applyFont="1" applyFill="1" applyBorder="1" applyAlignment="1">
      <alignment horizontal="right"/>
    </xf>
    <xf numFmtId="174" fontId="5" fillId="26" borderId="36" xfId="0" applyNumberFormat="1" applyFont="1" applyFill="1" applyBorder="1" applyAlignment="1">
      <alignment horizontal="right"/>
    </xf>
    <xf numFmtId="175" fontId="5" fillId="26" borderId="75" xfId="0" applyNumberFormat="1" applyFont="1" applyFill="1" applyBorder="1" applyAlignment="1">
      <alignment horizontal="right"/>
    </xf>
    <xf numFmtId="0" fontId="4" fillId="26" borderId="59" xfId="0" applyFont="1" applyFill="1" applyBorder="1" applyAlignment="1">
      <alignment horizontal="center"/>
    </xf>
    <xf numFmtId="0" fontId="35" fillId="26" borderId="49" xfId="0" applyFont="1" applyFill="1" applyBorder="1" applyAlignment="1">
      <alignment horizontal="left" wrapText="1"/>
    </xf>
    <xf numFmtId="174" fontId="5" fillId="26" borderId="49" xfId="0" applyNumberFormat="1" applyFont="1" applyFill="1" applyBorder="1" applyAlignment="1">
      <alignment/>
    </xf>
    <xf numFmtId="175" fontId="5" fillId="26" borderId="49" xfId="0" applyNumberFormat="1" applyFont="1" applyFill="1" applyBorder="1" applyAlignment="1">
      <alignment/>
    </xf>
    <xf numFmtId="174" fontId="4" fillId="26" borderId="49" xfId="0" applyNumberFormat="1" applyFont="1" applyFill="1" applyBorder="1" applyAlignment="1">
      <alignment/>
    </xf>
    <xf numFmtId="175" fontId="4" fillId="26" borderId="49" xfId="0" applyNumberFormat="1" applyFont="1" applyFill="1" applyBorder="1" applyAlignment="1">
      <alignment/>
    </xf>
    <xf numFmtId="174" fontId="4" fillId="24" borderId="49" xfId="0" applyNumberFormat="1" applyFont="1" applyFill="1" applyBorder="1" applyAlignment="1">
      <alignment/>
    </xf>
    <xf numFmtId="175" fontId="4" fillId="24" borderId="49" xfId="0" applyNumberFormat="1" applyFont="1" applyFill="1" applyBorder="1" applyAlignment="1">
      <alignment/>
    </xf>
    <xf numFmtId="0" fontId="0" fillId="26" borderId="59" xfId="0" applyFill="1" applyBorder="1" applyAlignment="1">
      <alignment horizontal="center"/>
    </xf>
    <xf numFmtId="0" fontId="4" fillId="26" borderId="49" xfId="0" applyFont="1" applyFill="1" applyBorder="1" applyAlignment="1">
      <alignment horizontal="left" vertical="center" wrapText="1"/>
    </xf>
    <xf numFmtId="0" fontId="0" fillId="0" borderId="18" xfId="53" applyFont="1" applyFill="1" applyBorder="1" applyAlignment="1" applyProtection="1">
      <alignment horizontal="center" vertical="center" wrapText="1"/>
      <protection/>
    </xf>
    <xf numFmtId="4" fontId="0" fillId="0" borderId="56" xfId="0" applyNumberFormat="1" applyFont="1" applyBorder="1" applyAlignment="1">
      <alignment horizontal="right"/>
    </xf>
    <xf numFmtId="4" fontId="0" fillId="0" borderId="33" xfId="0" applyNumberFormat="1" applyFont="1" applyBorder="1" applyAlignment="1">
      <alignment horizontal="right"/>
    </xf>
    <xf numFmtId="4" fontId="0" fillId="0" borderId="27" xfId="0" applyNumberFormat="1" applyFont="1" applyBorder="1" applyAlignment="1">
      <alignment horizontal="right"/>
    </xf>
    <xf numFmtId="0" fontId="9" fillId="0" borderId="0" xfId="0" applyFont="1" applyAlignment="1">
      <alignment horizontal="center"/>
    </xf>
    <xf numFmtId="0" fontId="15" fillId="0" borderId="0" xfId="0" applyFont="1" applyAlignment="1">
      <alignment horizontal="center" vertical="center"/>
    </xf>
    <xf numFmtId="0" fontId="33"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xf numFmtId="4" fontId="38" fillId="0" borderId="43" xfId="0" applyNumberFormat="1" applyFont="1" applyFill="1" applyBorder="1" applyAlignment="1">
      <alignment horizontal="center" vertical="center" wrapText="1"/>
    </xf>
    <xf numFmtId="4" fontId="38" fillId="0" borderId="14" xfId="0" applyNumberFormat="1" applyFont="1" applyFill="1" applyBorder="1" applyAlignment="1">
      <alignment horizontal="center" vertical="center" wrapText="1"/>
    </xf>
    <xf numFmtId="4" fontId="12" fillId="0" borderId="43"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172" fontId="4" fillId="0" borderId="0" xfId="0" applyNumberFormat="1" applyFont="1" applyFill="1" applyAlignment="1">
      <alignment horizontal="center" wrapText="1"/>
    </xf>
    <xf numFmtId="0" fontId="8" fillId="0" borderId="0" xfId="0" applyFont="1" applyFill="1" applyAlignment="1">
      <alignment horizontal="center" vertical="center" wrapText="1"/>
    </xf>
    <xf numFmtId="14" fontId="8" fillId="0" borderId="0" xfId="0" applyNumberFormat="1" applyFont="1" applyFill="1" applyBorder="1" applyAlignment="1">
      <alignment horizontal="center"/>
    </xf>
    <xf numFmtId="0" fontId="40" fillId="0" borderId="4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14" xfId="0" applyFill="1" applyBorder="1" applyAlignment="1">
      <alignment horizontal="center" vertical="center"/>
    </xf>
    <xf numFmtId="3" fontId="0" fillId="0" borderId="43"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3" fontId="0" fillId="0" borderId="33" xfId="0" applyNumberFormat="1" applyFill="1" applyBorder="1" applyAlignment="1">
      <alignment horizontal="center" vertical="center" wrapText="1"/>
    </xf>
    <xf numFmtId="1" fontId="0" fillId="0" borderId="33" xfId="0" applyNumberFormat="1" applyFill="1" applyBorder="1" applyAlignment="1">
      <alignment horizontal="center" vertical="center" wrapText="1"/>
    </xf>
    <xf numFmtId="0" fontId="4" fillId="24" borderId="59" xfId="0" applyFont="1" applyFill="1" applyBorder="1" applyAlignment="1">
      <alignment horizontal="center"/>
    </xf>
    <xf numFmtId="0" fontId="4" fillId="24" borderId="75" xfId="0" applyFont="1" applyFill="1" applyBorder="1" applyAlignment="1">
      <alignment horizontal="center"/>
    </xf>
    <xf numFmtId="0" fontId="0" fillId="0" borderId="0" xfId="0" applyFill="1" applyAlignment="1">
      <alignment horizontal="lef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Тысячи_бюджет 1998 по клас." xfId="61"/>
    <cellStyle name="Comma" xfId="62"/>
    <cellStyle name="Comma [0]" xfId="63"/>
    <cellStyle name="Финансовый 2" xfId="64"/>
    <cellStyle name="Финансовый 3"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117"/>
  <sheetViews>
    <sheetView zoomScale="88" zoomScaleNormal="88" zoomScaleSheetLayoutView="100" zoomScalePageLayoutView="0" workbookViewId="0" topLeftCell="B71">
      <selection activeCell="J87" sqref="J87"/>
    </sheetView>
  </sheetViews>
  <sheetFormatPr defaultColWidth="9.00390625" defaultRowHeight="12.75"/>
  <cols>
    <col min="1" max="1" width="2.125" style="0" hidden="1" customWidth="1"/>
    <col min="2" max="2" width="10.75390625" style="85" customWidth="1"/>
    <col min="3" max="3" width="69.25390625" style="1" customWidth="1"/>
    <col min="4" max="4" width="17.25390625" style="0" customWidth="1"/>
    <col min="5" max="5" width="16.25390625" style="0" customWidth="1"/>
    <col min="6" max="6" width="17.25390625" style="0" customWidth="1"/>
    <col min="7" max="9" width="17.25390625" style="0" hidden="1" customWidth="1"/>
    <col min="10" max="12" width="17.25390625" style="0" customWidth="1"/>
  </cols>
  <sheetData>
    <row r="1" ht="4.5" customHeight="1"/>
    <row r="2" spans="3:6" ht="8.25" customHeight="1">
      <c r="C2" s="460"/>
      <c r="D2" s="460"/>
      <c r="E2" s="460"/>
      <c r="F2" s="460"/>
    </row>
    <row r="3" spans="3:6" ht="0.75" customHeight="1">
      <c r="C3" s="41"/>
      <c r="D3" s="460"/>
      <c r="E3" s="460"/>
      <c r="F3" s="460"/>
    </row>
    <row r="4" spans="3:6" ht="0.75" customHeight="1">
      <c r="C4" s="41"/>
      <c r="D4" s="460"/>
      <c r="E4" s="460"/>
      <c r="F4" s="460"/>
    </row>
    <row r="5" spans="4:6" ht="23.25" customHeight="1" hidden="1">
      <c r="D5" s="3"/>
      <c r="E5" s="39"/>
      <c r="F5" s="40"/>
    </row>
    <row r="6" spans="3:6" ht="33" customHeight="1">
      <c r="C6" s="461" t="s">
        <v>185</v>
      </c>
      <c r="D6" s="461"/>
      <c r="E6" s="461"/>
      <c r="F6" s="461"/>
    </row>
    <row r="7" ht="7.5" customHeight="1" thickBot="1">
      <c r="E7" s="3"/>
    </row>
    <row r="8" ht="9" customHeight="1" hidden="1" thickBot="1">
      <c r="F8" s="2" t="s">
        <v>0</v>
      </c>
    </row>
    <row r="9" spans="2:6" ht="27.75" customHeight="1">
      <c r="B9" s="311" t="s">
        <v>1</v>
      </c>
      <c r="C9" s="5" t="s">
        <v>2</v>
      </c>
      <c r="D9" s="5" t="s">
        <v>3</v>
      </c>
      <c r="E9" s="5" t="s">
        <v>4</v>
      </c>
      <c r="F9" s="6" t="s">
        <v>5</v>
      </c>
    </row>
    <row r="10" spans="2:6" ht="12" customHeight="1" thickBot="1">
      <c r="B10" s="342">
        <v>1</v>
      </c>
      <c r="C10" s="343">
        <v>2</v>
      </c>
      <c r="D10" s="343">
        <v>3</v>
      </c>
      <c r="E10" s="343">
        <v>4</v>
      </c>
      <c r="F10" s="344">
        <v>5</v>
      </c>
    </row>
    <row r="11" spans="2:10" ht="17.25" customHeight="1">
      <c r="B11" s="312">
        <v>10000000</v>
      </c>
      <c r="C11" s="11" t="s">
        <v>6</v>
      </c>
      <c r="D11" s="123">
        <f>D12+D17+D19+D23+D32</f>
        <v>248797960.17</v>
      </c>
      <c r="E11" s="110">
        <f>E17+E23</f>
        <v>4618889.71</v>
      </c>
      <c r="F11" s="111">
        <f>D11+E11</f>
        <v>253416849.88</v>
      </c>
      <c r="G11" s="223">
        <f>G13+G22+G33</f>
        <v>7269.73</v>
      </c>
      <c r="H11" s="228">
        <f>D11+G11</f>
        <v>248805229.89999998</v>
      </c>
      <c r="I11" s="246">
        <v>1148843379.66</v>
      </c>
      <c r="J11" s="228">
        <f>F11-I11</f>
        <v>-895426529.7800001</v>
      </c>
    </row>
    <row r="12" spans="2:10" ht="26.25" customHeight="1">
      <c r="B12" s="313">
        <v>11000000</v>
      </c>
      <c r="C12" s="50" t="s">
        <v>7</v>
      </c>
      <c r="D12" s="171">
        <f>D13+D15</f>
        <v>192811076.41</v>
      </c>
      <c r="E12" s="93"/>
      <c r="F12" s="92">
        <f>F13+F15</f>
        <v>192811076.41</v>
      </c>
      <c r="J12" s="228"/>
    </row>
    <row r="13" spans="2:10" ht="14.25" customHeight="1">
      <c r="B13" s="45">
        <v>11010000</v>
      </c>
      <c r="C13" s="15" t="s">
        <v>70</v>
      </c>
      <c r="D13" s="246">
        <f>М!D13</f>
        <v>189517738.96</v>
      </c>
      <c r="E13" s="90"/>
      <c r="F13" s="255">
        <f>D13+E13</f>
        <v>189517738.96</v>
      </c>
      <c r="G13" s="225">
        <v>3236.17</v>
      </c>
      <c r="H13" s="228">
        <f>F13+G13</f>
        <v>189520975.13</v>
      </c>
      <c r="I13" s="246">
        <v>922382040.43</v>
      </c>
      <c r="J13" s="228">
        <f>F13-I13</f>
        <v>-732864301.4699999</v>
      </c>
    </row>
    <row r="14" spans="2:6" ht="25.5">
      <c r="B14" s="23">
        <v>11010400</v>
      </c>
      <c r="C14" s="13" t="s">
        <v>9</v>
      </c>
      <c r="D14" s="246">
        <f>М!D14</f>
        <v>780497.12</v>
      </c>
      <c r="E14" s="90"/>
      <c r="F14" s="255">
        <f>D14+E14</f>
        <v>780497.12</v>
      </c>
    </row>
    <row r="15" spans="2:6" ht="14.25" customHeight="1">
      <c r="B15" s="45">
        <v>11020000</v>
      </c>
      <c r="C15" s="15" t="s">
        <v>10</v>
      </c>
      <c r="D15" s="247">
        <f>D16</f>
        <v>3293337.45</v>
      </c>
      <c r="E15" s="93"/>
      <c r="F15" s="188">
        <f>F16</f>
        <v>3293337.45</v>
      </c>
    </row>
    <row r="16" spans="2:6" ht="25.5">
      <c r="B16" s="23">
        <v>11020200</v>
      </c>
      <c r="C16" s="13" t="s">
        <v>11</v>
      </c>
      <c r="D16" s="248">
        <f>М!D16</f>
        <v>3293337.45</v>
      </c>
      <c r="E16" s="90"/>
      <c r="F16" s="255">
        <f>D16+E16</f>
        <v>3293337.45</v>
      </c>
    </row>
    <row r="17" spans="2:6" ht="16.5" customHeight="1">
      <c r="B17" s="45">
        <v>12000000</v>
      </c>
      <c r="C17" s="15" t="s">
        <v>12</v>
      </c>
      <c r="D17" s="247"/>
      <c r="E17" s="93">
        <f>E18</f>
        <v>4517151.89</v>
      </c>
      <c r="F17" s="188">
        <f>F18</f>
        <v>4517151.89</v>
      </c>
    </row>
    <row r="18" spans="2:6" ht="25.5">
      <c r="B18" s="23">
        <v>12020000</v>
      </c>
      <c r="C18" s="24" t="s">
        <v>13</v>
      </c>
      <c r="D18" s="248"/>
      <c r="E18" s="90">
        <f>М!E18</f>
        <v>4517151.89</v>
      </c>
      <c r="F18" s="255">
        <f aca="true" t="shared" si="0" ref="F18:F31">D18+E18</f>
        <v>4517151.89</v>
      </c>
    </row>
    <row r="19" spans="2:8" ht="14.25" customHeight="1">
      <c r="B19" s="45">
        <v>13000000</v>
      </c>
      <c r="C19" s="63" t="s">
        <v>14</v>
      </c>
      <c r="D19" s="247">
        <f>D20+D21+D22</f>
        <v>37699315.82</v>
      </c>
      <c r="E19" s="93"/>
      <c r="F19" s="172">
        <f t="shared" si="0"/>
        <v>37699315.82</v>
      </c>
      <c r="G19">
        <f>G22</f>
        <v>2383.56</v>
      </c>
      <c r="H19" s="229">
        <f>F19+G19</f>
        <v>37701699.38</v>
      </c>
    </row>
    <row r="20" spans="2:6" ht="15" customHeight="1" hidden="1">
      <c r="B20" s="314">
        <v>13010000</v>
      </c>
      <c r="C20" s="79" t="s">
        <v>149</v>
      </c>
      <c r="D20" s="249">
        <f>К!D16+О!D13</f>
        <v>0</v>
      </c>
      <c r="E20" s="121"/>
      <c r="F20" s="256">
        <f t="shared" si="0"/>
        <v>0</v>
      </c>
    </row>
    <row r="21" spans="2:6" ht="19.5" customHeight="1">
      <c r="B21" s="314">
        <v>13030200</v>
      </c>
      <c r="C21" s="79" t="s">
        <v>95</v>
      </c>
      <c r="D21" s="249">
        <f>М!D21+Л!D12+О!D14+'Ш без селищ'!D15+Х!D14</f>
        <v>680673.07</v>
      </c>
      <c r="E21" s="121"/>
      <c r="F21" s="256">
        <f t="shared" si="0"/>
        <v>680673.07</v>
      </c>
    </row>
    <row r="22" spans="2:10" ht="18" customHeight="1">
      <c r="B22" s="23">
        <v>13050000</v>
      </c>
      <c r="C22" s="13" t="s">
        <v>15</v>
      </c>
      <c r="D22" s="246">
        <f>М!D22</f>
        <v>37018642.75</v>
      </c>
      <c r="E22" s="90"/>
      <c r="F22" s="255">
        <f t="shared" si="0"/>
        <v>37018642.75</v>
      </c>
      <c r="G22" s="225">
        <f>136.08+2247.48</f>
        <v>2383.56</v>
      </c>
      <c r="H22" s="229">
        <f>F22+G22</f>
        <v>37021026.31</v>
      </c>
      <c r="I22" s="246">
        <v>96095765.24</v>
      </c>
      <c r="J22">
        <f>F22-I22</f>
        <v>-59077122.489999995</v>
      </c>
    </row>
    <row r="23" spans="2:6" ht="14.25" customHeight="1">
      <c r="B23" s="45">
        <v>14000000</v>
      </c>
      <c r="C23" s="16" t="s">
        <v>16</v>
      </c>
      <c r="D23" s="171">
        <f>D24+D30</f>
        <v>5850183.779999999</v>
      </c>
      <c r="E23" s="93">
        <f>E30</f>
        <v>101737.82</v>
      </c>
      <c r="F23" s="188">
        <f t="shared" si="0"/>
        <v>5951921.6</v>
      </c>
    </row>
    <row r="24" spans="2:6" ht="12" customHeight="1">
      <c r="B24" s="315">
        <v>14060000</v>
      </c>
      <c r="C24" s="80" t="s">
        <v>17</v>
      </c>
      <c r="D24" s="250">
        <f>SUM(D25:D29)</f>
        <v>131812.52</v>
      </c>
      <c r="E24" s="121"/>
      <c r="F24" s="256">
        <f t="shared" si="0"/>
        <v>131812.52</v>
      </c>
    </row>
    <row r="25" spans="2:6" ht="12" customHeight="1">
      <c r="B25" s="314">
        <v>14060100</v>
      </c>
      <c r="C25" s="13" t="s">
        <v>52</v>
      </c>
      <c r="D25" s="250">
        <f>Л!D14+Х!D16+О!D16+Ж!D14+'Ш без селищ'!D18+З!D15+К!D19</f>
        <v>22918.59</v>
      </c>
      <c r="E25" s="121"/>
      <c r="F25" s="256">
        <f t="shared" si="0"/>
        <v>22918.59</v>
      </c>
    </row>
    <row r="26" spans="2:6" ht="15.75" customHeight="1" hidden="1">
      <c r="B26" s="314">
        <v>14060200</v>
      </c>
      <c r="C26" s="80" t="s">
        <v>88</v>
      </c>
      <c r="D26" s="250">
        <f>М!D26</f>
        <v>0</v>
      </c>
      <c r="E26" s="121"/>
      <c r="F26" s="256">
        <f t="shared" si="0"/>
        <v>0</v>
      </c>
    </row>
    <row r="27" spans="2:6" ht="15" customHeight="1">
      <c r="B27" s="23">
        <v>14060300</v>
      </c>
      <c r="C27" s="13" t="s">
        <v>18</v>
      </c>
      <c r="D27" s="246">
        <f>М!D27</f>
        <v>108638.93</v>
      </c>
      <c r="E27" s="90"/>
      <c r="F27" s="255">
        <f t="shared" si="0"/>
        <v>108638.93</v>
      </c>
    </row>
    <row r="28" spans="2:6" ht="16.5" customHeight="1" hidden="1">
      <c r="B28" s="23">
        <v>14061100</v>
      </c>
      <c r="C28" s="13" t="s">
        <v>19</v>
      </c>
      <c r="D28" s="246"/>
      <c r="E28" s="90"/>
      <c r="F28" s="255">
        <f t="shared" si="0"/>
        <v>0</v>
      </c>
    </row>
    <row r="29" spans="2:6" ht="25.5">
      <c r="B29" s="23">
        <v>14060900</v>
      </c>
      <c r="C29" s="13" t="s">
        <v>64</v>
      </c>
      <c r="D29" s="246">
        <f>М!D29</f>
        <v>255</v>
      </c>
      <c r="E29" s="90"/>
      <c r="F29" s="255">
        <f t="shared" si="0"/>
        <v>255</v>
      </c>
    </row>
    <row r="30" spans="2:6" ht="18.75" customHeight="1">
      <c r="B30" s="45">
        <v>14070000</v>
      </c>
      <c r="C30" s="15" t="s">
        <v>20</v>
      </c>
      <c r="D30" s="171">
        <f>М!D30</f>
        <v>5718371.26</v>
      </c>
      <c r="E30" s="93">
        <f>E31</f>
        <v>101737.82</v>
      </c>
      <c r="F30" s="188">
        <f t="shared" si="0"/>
        <v>5820109.08</v>
      </c>
    </row>
    <row r="31" spans="2:6" ht="24" customHeight="1">
      <c r="B31" s="23">
        <v>14071500</v>
      </c>
      <c r="C31" s="13" t="s">
        <v>21</v>
      </c>
      <c r="D31" s="246"/>
      <c r="E31" s="90">
        <f>М!E31</f>
        <v>101737.82</v>
      </c>
      <c r="F31" s="255">
        <f t="shared" si="0"/>
        <v>101737.82</v>
      </c>
    </row>
    <row r="32" spans="2:6" ht="12.75">
      <c r="B32" s="45">
        <v>16000000</v>
      </c>
      <c r="C32" s="16" t="s">
        <v>22</v>
      </c>
      <c r="D32" s="171">
        <f>D33+D34+D35+D36</f>
        <v>12437384.16</v>
      </c>
      <c r="E32" s="93"/>
      <c r="F32" s="188">
        <f>SUM(F33:F36)</f>
        <v>12437384.16</v>
      </c>
    </row>
    <row r="33" spans="2:8" ht="12.75">
      <c r="B33" s="23">
        <v>16010000</v>
      </c>
      <c r="C33" s="13" t="s">
        <v>23</v>
      </c>
      <c r="D33" s="246">
        <f>М!D33</f>
        <v>4054179.49</v>
      </c>
      <c r="E33" s="90"/>
      <c r="F33" s="255">
        <f aca="true" t="shared" si="1" ref="F33:F47">D33+E33</f>
        <v>4054179.49</v>
      </c>
      <c r="G33" s="226">
        <v>1650</v>
      </c>
      <c r="H33" s="228">
        <f>F33+G33</f>
        <v>4055829.49</v>
      </c>
    </row>
    <row r="34" spans="2:6" ht="12" customHeight="1" hidden="1">
      <c r="B34" s="23">
        <v>16030000</v>
      </c>
      <c r="C34" s="13" t="s">
        <v>78</v>
      </c>
      <c r="D34" s="246">
        <f>М!D34</f>
        <v>0</v>
      </c>
      <c r="E34" s="90"/>
      <c r="F34" s="255">
        <f t="shared" si="1"/>
        <v>0</v>
      </c>
    </row>
    <row r="35" spans="2:6" ht="16.5" customHeight="1" hidden="1">
      <c r="B35" s="23">
        <v>16040000</v>
      </c>
      <c r="C35" s="13" t="s">
        <v>58</v>
      </c>
      <c r="D35" s="246">
        <f>О!D20</f>
        <v>0</v>
      </c>
      <c r="E35" s="90"/>
      <c r="F35" s="255">
        <f t="shared" si="1"/>
        <v>0</v>
      </c>
    </row>
    <row r="36" spans="2:6" ht="15" customHeight="1">
      <c r="B36" s="23">
        <v>16050000</v>
      </c>
      <c r="C36" s="13" t="s">
        <v>24</v>
      </c>
      <c r="D36" s="246">
        <f>М!D36</f>
        <v>8383204.67</v>
      </c>
      <c r="E36" s="90"/>
      <c r="F36" s="255">
        <f t="shared" si="1"/>
        <v>8383204.67</v>
      </c>
    </row>
    <row r="37" spans="2:6" ht="14.25" customHeight="1">
      <c r="B37" s="45">
        <v>20000000</v>
      </c>
      <c r="C37" s="16" t="s">
        <v>25</v>
      </c>
      <c r="D37" s="171">
        <f>D38+D49+D52+D54</f>
        <v>11088105.75</v>
      </c>
      <c r="E37" s="93">
        <f>E38+E54+E63</f>
        <v>16408739.63</v>
      </c>
      <c r="F37" s="188">
        <f t="shared" si="1"/>
        <v>27496845.380000003</v>
      </c>
    </row>
    <row r="38" spans="2:6" ht="15" customHeight="1">
      <c r="B38" s="45">
        <v>21000000</v>
      </c>
      <c r="C38" s="16" t="s">
        <v>26</v>
      </c>
      <c r="D38" s="251">
        <f>D39+D41+D42</f>
        <v>3808130.46</v>
      </c>
      <c r="E38" s="120">
        <f>E39+E40+E42+E47</f>
        <v>1477.5</v>
      </c>
      <c r="F38" s="188">
        <f t="shared" si="1"/>
        <v>3809607.96</v>
      </c>
    </row>
    <row r="39" spans="2:6" ht="39.75" customHeight="1">
      <c r="B39" s="23">
        <v>21010300</v>
      </c>
      <c r="C39" s="13" t="s">
        <v>189</v>
      </c>
      <c r="D39" s="246">
        <f>М!D39</f>
        <v>1337485.59</v>
      </c>
      <c r="E39" s="119"/>
      <c r="F39" s="255">
        <f t="shared" si="1"/>
        <v>1337485.59</v>
      </c>
    </row>
    <row r="40" spans="2:6" ht="25.5" customHeight="1" hidden="1">
      <c r="B40" s="23">
        <v>21010800</v>
      </c>
      <c r="C40" s="13" t="s">
        <v>75</v>
      </c>
      <c r="D40" s="246"/>
      <c r="E40" s="119">
        <f>М!E40</f>
        <v>0</v>
      </c>
      <c r="F40" s="255">
        <f t="shared" si="1"/>
        <v>0</v>
      </c>
    </row>
    <row r="41" spans="2:6" ht="24.75" customHeight="1" hidden="1">
      <c r="B41" s="23">
        <v>21040000</v>
      </c>
      <c r="C41" s="13" t="s">
        <v>27</v>
      </c>
      <c r="D41" s="246">
        <f>М!D41</f>
        <v>0</v>
      </c>
      <c r="E41" s="119"/>
      <c r="F41" s="255">
        <f t="shared" si="1"/>
        <v>0</v>
      </c>
    </row>
    <row r="42" spans="2:8" s="227" customFormat="1" ht="15" customHeight="1">
      <c r="B42" s="315">
        <v>21080000</v>
      </c>
      <c r="C42" s="62" t="s">
        <v>28</v>
      </c>
      <c r="D42" s="341">
        <f>SUM(D43:D46)</f>
        <v>2470644.87</v>
      </c>
      <c r="E42" s="196"/>
      <c r="F42" s="172">
        <f>SUM(F43:F46)</f>
        <v>2470644.87</v>
      </c>
      <c r="G42" s="224"/>
      <c r="H42" s="299"/>
    </row>
    <row r="43" spans="2:6" ht="15" customHeight="1" hidden="1">
      <c r="B43" s="23">
        <v>21080500</v>
      </c>
      <c r="C43" s="13" t="s">
        <v>28</v>
      </c>
      <c r="D43" s="252">
        <f>М!D43</f>
        <v>0</v>
      </c>
      <c r="E43" s="119"/>
      <c r="F43" s="255">
        <f t="shared" si="1"/>
        <v>0</v>
      </c>
    </row>
    <row r="44" spans="2:6" ht="15" customHeight="1">
      <c r="B44" s="23">
        <v>21080900</v>
      </c>
      <c r="C44" s="13" t="s">
        <v>124</v>
      </c>
      <c r="D44" s="252">
        <f>М!D44</f>
        <v>58566.36</v>
      </c>
      <c r="E44" s="119"/>
      <c r="F44" s="255">
        <f t="shared" si="1"/>
        <v>58566.36</v>
      </c>
    </row>
    <row r="45" spans="2:6" ht="15" customHeight="1">
      <c r="B45" s="23">
        <v>21081100</v>
      </c>
      <c r="C45" s="13" t="s">
        <v>33</v>
      </c>
      <c r="D45" s="252">
        <f>М!D45</f>
        <v>19033.57</v>
      </c>
      <c r="E45" s="119"/>
      <c r="F45" s="255">
        <f t="shared" si="1"/>
        <v>19033.57</v>
      </c>
    </row>
    <row r="46" spans="2:10" ht="24.75" customHeight="1">
      <c r="B46" s="12">
        <v>21081300</v>
      </c>
      <c r="C46" s="13" t="s">
        <v>187</v>
      </c>
      <c r="D46" s="252">
        <f>М!D46</f>
        <v>2393044.94</v>
      </c>
      <c r="E46" s="119"/>
      <c r="F46" s="255">
        <f t="shared" si="1"/>
        <v>2393044.94</v>
      </c>
      <c r="I46">
        <v>752207.05</v>
      </c>
      <c r="J46" s="228">
        <f>I46-F46</f>
        <v>-1640837.89</v>
      </c>
    </row>
    <row r="47" spans="2:6" ht="26.25" customHeight="1">
      <c r="B47" s="23">
        <v>21110000</v>
      </c>
      <c r="C47" s="13" t="s">
        <v>76</v>
      </c>
      <c r="D47" s="246"/>
      <c r="E47" s="119">
        <f>М!E47</f>
        <v>1477.5</v>
      </c>
      <c r="F47" s="255">
        <f t="shared" si="1"/>
        <v>1477.5</v>
      </c>
    </row>
    <row r="48" spans="2:6" ht="23.25" customHeight="1" hidden="1">
      <c r="B48" s="23"/>
      <c r="C48" s="13"/>
      <c r="D48" s="246"/>
      <c r="E48" s="90"/>
      <c r="F48" s="255"/>
    </row>
    <row r="49" spans="2:6" ht="24.75" customHeight="1">
      <c r="B49" s="45">
        <v>22000000</v>
      </c>
      <c r="C49" s="16" t="s">
        <v>29</v>
      </c>
      <c r="D49" s="171">
        <f>D50+D51</f>
        <v>6869122.72</v>
      </c>
      <c r="E49" s="93"/>
      <c r="F49" s="188">
        <f>D49+E49</f>
        <v>6869122.72</v>
      </c>
    </row>
    <row r="50" spans="2:6" ht="15" customHeight="1">
      <c r="B50" s="23">
        <v>22080400</v>
      </c>
      <c r="C50" s="13" t="s">
        <v>30</v>
      </c>
      <c r="D50" s="246">
        <f>М!D50</f>
        <v>5452949.09</v>
      </c>
      <c r="E50" s="90"/>
      <c r="F50" s="255">
        <f>D50+E50</f>
        <v>5452949.09</v>
      </c>
    </row>
    <row r="51" spans="2:6" ht="14.25" customHeight="1">
      <c r="B51" s="23">
        <v>22090000</v>
      </c>
      <c r="C51" s="13" t="s">
        <v>31</v>
      </c>
      <c r="D51" s="246">
        <f>М!D51</f>
        <v>1416173.63</v>
      </c>
      <c r="E51" s="90"/>
      <c r="F51" s="255">
        <f>D51+E51</f>
        <v>1416173.63</v>
      </c>
    </row>
    <row r="52" spans="2:6" ht="12.75" hidden="1">
      <c r="B52" s="45"/>
      <c r="C52" s="16"/>
      <c r="D52" s="171"/>
      <c r="E52" s="93"/>
      <c r="F52" s="188"/>
    </row>
    <row r="53" spans="2:6" ht="12.75" hidden="1">
      <c r="B53" s="23"/>
      <c r="C53" s="13"/>
      <c r="D53" s="246"/>
      <c r="E53" s="90"/>
      <c r="F53" s="255"/>
    </row>
    <row r="54" spans="2:7" ht="18" customHeight="1">
      <c r="B54" s="45">
        <v>24000000</v>
      </c>
      <c r="C54" s="16" t="s">
        <v>34</v>
      </c>
      <c r="D54" s="171">
        <f>D55+D56+D60</f>
        <v>410852.56999999995</v>
      </c>
      <c r="E54" s="93">
        <f>SUM(E55:E56)+E60</f>
        <v>133387.62</v>
      </c>
      <c r="F54" s="172">
        <f>D54+E54</f>
        <v>544240.19</v>
      </c>
      <c r="G54" s="44"/>
    </row>
    <row r="55" spans="2:6" ht="36.75" customHeight="1">
      <c r="B55" s="23">
        <v>24030000</v>
      </c>
      <c r="C55" s="13" t="s">
        <v>35</v>
      </c>
      <c r="D55" s="246">
        <f>Л!D26+Х!D24+О!D29+Ж!D26+З!D26+К!D31</f>
        <v>14810.16</v>
      </c>
      <c r="E55" s="90"/>
      <c r="F55" s="255">
        <f>D55+E55</f>
        <v>14810.16</v>
      </c>
    </row>
    <row r="56" spans="2:6" ht="12.75">
      <c r="B56" s="45">
        <v>24060000</v>
      </c>
      <c r="C56" s="16" t="s">
        <v>36</v>
      </c>
      <c r="D56" s="171">
        <f>D57+D58</f>
        <v>396042.41</v>
      </c>
      <c r="E56" s="93">
        <f>E59</f>
        <v>126975.8</v>
      </c>
      <c r="F56" s="188">
        <f>D56+E56</f>
        <v>523018.20999999996</v>
      </c>
    </row>
    <row r="57" spans="2:6" ht="12.75">
      <c r="B57" s="23">
        <v>24060300</v>
      </c>
      <c r="C57" s="13" t="s">
        <v>36</v>
      </c>
      <c r="D57" s="246">
        <f>М!D57+Л!D28+Х!D26+О!D31+Ж!D28+'Ш без селищ'!D30+З!D28+К!D33</f>
        <v>396042.41</v>
      </c>
      <c r="E57" s="90"/>
      <c r="F57" s="255">
        <f>D57+E57</f>
        <v>396042.41</v>
      </c>
    </row>
    <row r="58" spans="2:6" ht="15" customHeight="1" hidden="1">
      <c r="B58" s="23"/>
      <c r="C58" s="13"/>
      <c r="D58" s="246"/>
      <c r="E58" s="90"/>
      <c r="F58" s="255"/>
    </row>
    <row r="59" spans="2:6" ht="38.25">
      <c r="B59" s="23">
        <v>24062100</v>
      </c>
      <c r="C59" s="13" t="s">
        <v>125</v>
      </c>
      <c r="D59" s="246"/>
      <c r="E59" s="90">
        <f>М!E59</f>
        <v>126975.8</v>
      </c>
      <c r="F59" s="255">
        <f aca="true" t="shared" si="2" ref="F59:F65">D59+E59</f>
        <v>126975.8</v>
      </c>
    </row>
    <row r="60" spans="2:6" ht="15" customHeight="1">
      <c r="B60" s="23">
        <v>24110000</v>
      </c>
      <c r="C60" s="13" t="s">
        <v>71</v>
      </c>
      <c r="D60" s="246"/>
      <c r="E60" s="119">
        <f>E61+E62</f>
        <v>6411.82</v>
      </c>
      <c r="F60" s="255">
        <f t="shared" si="2"/>
        <v>6411.82</v>
      </c>
    </row>
    <row r="61" spans="2:6" ht="24" customHeight="1">
      <c r="B61" s="23">
        <v>24110600</v>
      </c>
      <c r="C61" s="13" t="s">
        <v>72</v>
      </c>
      <c r="D61" s="246"/>
      <c r="E61" s="90">
        <f>М!E61</f>
        <v>3475.88</v>
      </c>
      <c r="F61" s="255">
        <f t="shared" si="2"/>
        <v>3475.88</v>
      </c>
    </row>
    <row r="62" spans="2:6" ht="49.5" customHeight="1">
      <c r="B62" s="23">
        <v>24110900</v>
      </c>
      <c r="C62" s="76" t="s">
        <v>183</v>
      </c>
      <c r="D62" s="246"/>
      <c r="E62" s="90">
        <f>М!E62</f>
        <v>2935.94</v>
      </c>
      <c r="F62" s="255">
        <f t="shared" si="2"/>
        <v>2935.94</v>
      </c>
    </row>
    <row r="63" spans="2:6" ht="12.75">
      <c r="B63" s="316">
        <v>25000000</v>
      </c>
      <c r="C63" s="13" t="s">
        <v>37</v>
      </c>
      <c r="D63" s="246"/>
      <c r="E63" s="93">
        <f>М!E63+Л!E29+Х!E27+О!E32+Ж!E29+'Ш без селищ'!E31+З!E29+К!E35</f>
        <v>16273874.510000002</v>
      </c>
      <c r="F63" s="188">
        <f t="shared" si="2"/>
        <v>16273874.510000002</v>
      </c>
    </row>
    <row r="64" spans="2:6" ht="12.75">
      <c r="B64" s="316">
        <v>30000000</v>
      </c>
      <c r="C64" s="16" t="s">
        <v>38</v>
      </c>
      <c r="D64" s="171">
        <f>D65</f>
        <v>24670.66</v>
      </c>
      <c r="E64" s="93">
        <f>E65+E69</f>
        <v>8987444.56</v>
      </c>
      <c r="F64" s="92">
        <f t="shared" si="2"/>
        <v>9012115.22</v>
      </c>
    </row>
    <row r="65" spans="2:6" ht="12.75">
      <c r="B65" s="316">
        <v>31000000</v>
      </c>
      <c r="C65" s="16" t="s">
        <v>39</v>
      </c>
      <c r="D65" s="171">
        <f>D66+D67+D68</f>
        <v>24670.66</v>
      </c>
      <c r="E65" s="171">
        <f>E66+E67+E68</f>
        <v>8267616.49</v>
      </c>
      <c r="F65" s="188">
        <f t="shared" si="2"/>
        <v>8292287.15</v>
      </c>
    </row>
    <row r="66" spans="2:6" ht="51">
      <c r="B66" s="456">
        <v>31010200</v>
      </c>
      <c r="C66" s="76" t="s">
        <v>192</v>
      </c>
      <c r="D66" s="246">
        <f>М!D66</f>
        <v>23096.03</v>
      </c>
      <c r="E66" s="90"/>
      <c r="F66" s="255">
        <f>М!F66</f>
        <v>23096.03</v>
      </c>
    </row>
    <row r="67" spans="2:6" ht="30" customHeight="1">
      <c r="B67" s="317">
        <v>31020000</v>
      </c>
      <c r="C67" s="13" t="s">
        <v>159</v>
      </c>
      <c r="D67" s="457">
        <f>Л!D31+Х!D30+Ж!D31+О!D34+К!D37+З!D31</f>
        <v>1574.63</v>
      </c>
      <c r="E67" s="458"/>
      <c r="F67" s="459">
        <f>D67</f>
        <v>1574.63</v>
      </c>
    </row>
    <row r="68" spans="2:6" ht="25.5">
      <c r="B68" s="318">
        <v>31030000</v>
      </c>
      <c r="C68" s="13" t="s">
        <v>40</v>
      </c>
      <c r="D68" s="246"/>
      <c r="E68" s="90">
        <f>М!E67</f>
        <v>8267616.49</v>
      </c>
      <c r="F68" s="255">
        <f>D68+E68</f>
        <v>8267616.49</v>
      </c>
    </row>
    <row r="69" spans="2:6" ht="13.5" customHeight="1">
      <c r="B69" s="318">
        <v>33010000</v>
      </c>
      <c r="C69" s="13" t="s">
        <v>74</v>
      </c>
      <c r="D69" s="246"/>
      <c r="E69" s="90">
        <f>М!E68</f>
        <v>719828.07</v>
      </c>
      <c r="F69" s="255">
        <f>D69+E69</f>
        <v>719828.07</v>
      </c>
    </row>
    <row r="70" spans="2:6" ht="12.75">
      <c r="B70" s="316">
        <v>50000000</v>
      </c>
      <c r="C70" s="16" t="s">
        <v>41</v>
      </c>
      <c r="D70" s="171"/>
      <c r="E70" s="93">
        <f>E71+E72</f>
        <v>2833622.5700000003</v>
      </c>
      <c r="F70" s="172">
        <f>D70+E70</f>
        <v>2833622.5700000003</v>
      </c>
    </row>
    <row r="71" spans="2:6" ht="14.25" customHeight="1">
      <c r="B71" s="318">
        <v>50080000</v>
      </c>
      <c r="C71" s="13" t="s">
        <v>42</v>
      </c>
      <c r="D71" s="246"/>
      <c r="E71" s="90">
        <f>М!E70</f>
        <v>1570714.36</v>
      </c>
      <c r="F71" s="255">
        <f>D71+E71</f>
        <v>1570714.36</v>
      </c>
    </row>
    <row r="72" spans="2:9" ht="33.75" customHeight="1">
      <c r="B72" s="23">
        <v>50110000</v>
      </c>
      <c r="C72" s="13" t="s">
        <v>43</v>
      </c>
      <c r="D72" s="246"/>
      <c r="E72" s="90">
        <f>М!E71+Л!E33+Х!E32+О!E36+Ж!E33+'Ш без селищ'!E33+З!E33+К!E39</f>
        <v>1262908.21</v>
      </c>
      <c r="F72" s="255">
        <f>D72+E72</f>
        <v>1262908.21</v>
      </c>
      <c r="I72" s="246"/>
    </row>
    <row r="73" spans="2:11" s="85" customFormat="1" ht="13.5" customHeight="1">
      <c r="B73" s="319">
        <v>90010100</v>
      </c>
      <c r="C73" s="222" t="s">
        <v>44</v>
      </c>
      <c r="D73" s="253">
        <f>D11+D37+D64+D70</f>
        <v>259910736.57999998</v>
      </c>
      <c r="E73" s="120">
        <f>E11+E37+E64+E70</f>
        <v>32848696.47</v>
      </c>
      <c r="F73" s="257">
        <f>F11+F37+F70+F64</f>
        <v>292759433.05</v>
      </c>
      <c r="G73" s="226">
        <f>G13+G22+G33+G42</f>
        <v>7269.73</v>
      </c>
      <c r="H73" s="230">
        <f>D73+G73</f>
        <v>259918006.30999997</v>
      </c>
      <c r="I73" s="230">
        <v>1172822708.17</v>
      </c>
      <c r="J73" s="230">
        <f>I73-D73</f>
        <v>912911971.5900002</v>
      </c>
      <c r="K73" s="230">
        <f>J73+J11</f>
        <v>17485441.810000062</v>
      </c>
    </row>
    <row r="74" spans="2:8" ht="15" customHeight="1">
      <c r="B74" s="320">
        <v>40000000</v>
      </c>
      <c r="C74" s="20" t="s">
        <v>45</v>
      </c>
      <c r="D74" s="171">
        <f>D75+D80</f>
        <v>66243865.70999999</v>
      </c>
      <c r="E74" s="93">
        <f>E75+E80</f>
        <v>15595358.3</v>
      </c>
      <c r="F74" s="188">
        <f>F75+F80</f>
        <v>81839224.00999999</v>
      </c>
      <c r="G74" s="227">
        <v>32631.33</v>
      </c>
      <c r="H74" s="224">
        <f>G73+G74</f>
        <v>39901.06</v>
      </c>
    </row>
    <row r="75" spans="2:6" ht="14.25" customHeight="1" hidden="1">
      <c r="B75" s="319">
        <v>41020000</v>
      </c>
      <c r="C75" s="20" t="s">
        <v>46</v>
      </c>
      <c r="D75" s="171">
        <f>SUM(D76:D79)</f>
        <v>0</v>
      </c>
      <c r="E75" s="171">
        <f>SUM(E76:E79)</f>
        <v>0</v>
      </c>
      <c r="F75" s="171">
        <f>SUM(F76:F79)</f>
        <v>0</v>
      </c>
    </row>
    <row r="76" spans="2:6" ht="24" customHeight="1" hidden="1">
      <c r="B76" s="170">
        <v>41020600</v>
      </c>
      <c r="C76" s="24" t="s">
        <v>147</v>
      </c>
      <c r="D76" s="250">
        <f>М!D75+Л!D38+Х!D36+О!D41+Ж!D38+'Ш без селищ'!D38+З!D38+К!D44</f>
        <v>0</v>
      </c>
      <c r="E76" s="121"/>
      <c r="F76" s="115">
        <f>SUM(D76:E76)</f>
        <v>0</v>
      </c>
    </row>
    <row r="77" spans="2:6" ht="94.5" customHeight="1" hidden="1">
      <c r="B77" s="170">
        <v>41021000</v>
      </c>
      <c r="C77" s="24" t="s">
        <v>140</v>
      </c>
      <c r="D77" s="250">
        <f>М!D76+Л!D40+Х!D39+О!D43+Ж!D40+'Ш без селищ'!D40+З!D40+К!D46</f>
        <v>0</v>
      </c>
      <c r="E77" s="93"/>
      <c r="F77" s="255">
        <f aca="true" t="shared" si="3" ref="F77:F88">D77+E77</f>
        <v>0</v>
      </c>
    </row>
    <row r="78" spans="2:6" ht="103.5" customHeight="1" hidden="1">
      <c r="B78" s="43">
        <v>41020700</v>
      </c>
      <c r="C78" s="81" t="s">
        <v>138</v>
      </c>
      <c r="D78" s="246"/>
      <c r="E78" s="90"/>
      <c r="F78" s="255">
        <f t="shared" si="3"/>
        <v>0</v>
      </c>
    </row>
    <row r="79" spans="2:6" ht="16.5" customHeight="1" hidden="1">
      <c r="B79" s="43">
        <v>41021300</v>
      </c>
      <c r="C79" s="82" t="s">
        <v>85</v>
      </c>
      <c r="D79" s="245"/>
      <c r="E79" s="90"/>
      <c r="F79" s="255">
        <f t="shared" si="3"/>
        <v>0</v>
      </c>
    </row>
    <row r="80" spans="2:6" ht="13.5" customHeight="1">
      <c r="B80" s="45">
        <v>41030000</v>
      </c>
      <c r="C80" s="46" t="s">
        <v>47</v>
      </c>
      <c r="D80" s="171">
        <f>SUM(D81:D100)</f>
        <v>66243865.70999999</v>
      </c>
      <c r="E80" s="93">
        <f>SUM(E81:E100)</f>
        <v>15595358.3</v>
      </c>
      <c r="F80" s="172">
        <f t="shared" si="3"/>
        <v>81839224.00999999</v>
      </c>
    </row>
    <row r="81" spans="2:6" ht="30" customHeight="1" hidden="1">
      <c r="B81" s="321">
        <v>41030300</v>
      </c>
      <c r="C81" s="76" t="s">
        <v>105</v>
      </c>
      <c r="D81" s="231">
        <f>М!D82</f>
        <v>0</v>
      </c>
      <c r="E81" s="93"/>
      <c r="F81" s="255">
        <f t="shared" si="3"/>
        <v>0</v>
      </c>
    </row>
    <row r="82" spans="2:6" ht="24.75" customHeight="1" hidden="1">
      <c r="B82" s="167">
        <v>41030500</v>
      </c>
      <c r="C82" s="82" t="s">
        <v>83</v>
      </c>
      <c r="D82" s="231"/>
      <c r="E82" s="121">
        <f>М!E80</f>
        <v>0</v>
      </c>
      <c r="F82" s="255">
        <f t="shared" si="3"/>
        <v>0</v>
      </c>
    </row>
    <row r="83" spans="2:6" ht="44.25" customHeight="1">
      <c r="B83" s="321">
        <v>41030600</v>
      </c>
      <c r="C83" s="76" t="s">
        <v>127</v>
      </c>
      <c r="D83" s="231">
        <f>Л!D42+Х!D41+О!D45+Ж!D42+'Ш без селищ'!D42+З!D42+К!D48</f>
        <v>52470742.55</v>
      </c>
      <c r="E83" s="90"/>
      <c r="F83" s="255">
        <f t="shared" si="3"/>
        <v>52470742.55</v>
      </c>
    </row>
    <row r="84" spans="2:6" ht="39" customHeight="1" hidden="1">
      <c r="B84" s="167">
        <v>41030700</v>
      </c>
      <c r="C84" s="82" t="s">
        <v>148</v>
      </c>
      <c r="D84" s="231">
        <f>М!D83</f>
        <v>0</v>
      </c>
      <c r="E84" s="90"/>
      <c r="F84" s="255">
        <f t="shared" si="3"/>
        <v>0</v>
      </c>
    </row>
    <row r="85" spans="2:6" ht="50.25" customHeight="1">
      <c r="B85" s="321">
        <v>41030800</v>
      </c>
      <c r="C85" s="76" t="s">
        <v>100</v>
      </c>
      <c r="D85" s="231">
        <f>Л!D44+Х!D43+О!D47+Ж!D44+'Ш без селищ'!D43+З!D44+К!D50</f>
        <v>8039885.4799999995</v>
      </c>
      <c r="E85" s="231">
        <f>Л!E44+Х!E43+О!E47+Ж!E44+'Ш без селищ'!E43+З!E44+К!E50</f>
        <v>15595358.3</v>
      </c>
      <c r="F85" s="255">
        <f t="shared" si="3"/>
        <v>23635243.78</v>
      </c>
    </row>
    <row r="86" spans="2:6" ht="27.75" customHeight="1" hidden="1">
      <c r="B86" s="167">
        <v>41030500</v>
      </c>
      <c r="C86" s="82" t="s">
        <v>83</v>
      </c>
      <c r="D86" s="231"/>
      <c r="E86" s="90"/>
      <c r="F86" s="255">
        <f t="shared" si="3"/>
        <v>0</v>
      </c>
    </row>
    <row r="87" spans="2:6" ht="89.25" customHeight="1">
      <c r="B87" s="321">
        <v>41030900</v>
      </c>
      <c r="C87" s="76" t="s">
        <v>101</v>
      </c>
      <c r="D87" s="245">
        <f>М!D84+Л!D45+Х!D44+О!D48+Ж!D45+'Ш без селищ'!D44+З!D45+К!D51</f>
        <v>5681564.270000001</v>
      </c>
      <c r="E87" s="90"/>
      <c r="F87" s="255">
        <f t="shared" si="3"/>
        <v>5681564.270000001</v>
      </c>
    </row>
    <row r="88" spans="2:6" ht="42.75" customHeight="1">
      <c r="B88" s="322">
        <v>41031000</v>
      </c>
      <c r="C88" s="76" t="s">
        <v>109</v>
      </c>
      <c r="D88" s="245">
        <f>Л!D47+Х!D46+О!D49+Ж!D47+'Ш без селищ'!D45+З!D47+К!D53</f>
        <v>18960.15</v>
      </c>
      <c r="E88" s="90"/>
      <c r="F88" s="255">
        <f t="shared" si="3"/>
        <v>18960.15</v>
      </c>
    </row>
    <row r="89" spans="2:6" ht="27.75" customHeight="1" hidden="1">
      <c r="B89" s="323">
        <v>41031900</v>
      </c>
      <c r="C89" s="232" t="s">
        <v>146</v>
      </c>
      <c r="D89" s="245">
        <f>Л!D48+Х!D47+О!D50+Ж!D48+'Ш без селищ'!D46+З!D48+К!D54</f>
        <v>0</v>
      </c>
      <c r="E89" s="90"/>
      <c r="F89" s="255">
        <f aca="true" t="shared" si="4" ref="F89:F98">D89+E89</f>
        <v>0</v>
      </c>
    </row>
    <row r="90" spans="2:6" ht="78" customHeight="1" hidden="1">
      <c r="B90" s="170">
        <v>41032200</v>
      </c>
      <c r="C90" s="82" t="s">
        <v>142</v>
      </c>
      <c r="D90" s="245">
        <f>М!D87</f>
        <v>0</v>
      </c>
      <c r="E90" s="90"/>
      <c r="F90" s="255">
        <f t="shared" si="4"/>
        <v>0</v>
      </c>
    </row>
    <row r="91" spans="2:6" ht="57" customHeight="1" hidden="1">
      <c r="B91" s="170">
        <v>41032300</v>
      </c>
      <c r="C91" s="265" t="s">
        <v>160</v>
      </c>
      <c r="D91" s="245">
        <f>М!D88+Л!D49+Х!D48+О!D51+Ж!D49+'Ш без селищ'!D47+З!D49+К!D55</f>
        <v>0</v>
      </c>
      <c r="E91" s="90"/>
      <c r="F91" s="255">
        <f t="shared" si="4"/>
        <v>0</v>
      </c>
    </row>
    <row r="92" spans="2:6" ht="38.25" customHeight="1" hidden="1">
      <c r="B92" s="170">
        <v>41032700</v>
      </c>
      <c r="C92" s="27" t="s">
        <v>89</v>
      </c>
      <c r="D92" s="245"/>
      <c r="E92" s="90">
        <f>М!E89</f>
        <v>0</v>
      </c>
      <c r="F92" s="255">
        <f t="shared" si="4"/>
        <v>0</v>
      </c>
    </row>
    <row r="93" spans="2:6" ht="25.5" customHeight="1" hidden="1">
      <c r="B93" s="323">
        <v>41033800</v>
      </c>
      <c r="C93" s="244" t="s">
        <v>143</v>
      </c>
      <c r="D93" s="254">
        <f>М!D90</f>
        <v>0</v>
      </c>
      <c r="E93" s="90"/>
      <c r="F93" s="89">
        <f t="shared" si="4"/>
        <v>0</v>
      </c>
    </row>
    <row r="94" spans="2:6" ht="79.5" customHeight="1" hidden="1">
      <c r="B94" s="60">
        <v>41034300</v>
      </c>
      <c r="C94" s="181" t="s">
        <v>186</v>
      </c>
      <c r="D94" s="245"/>
      <c r="E94" s="90">
        <f>Л!E50+О!E52+К!E56+З!E50+'Ш без селищ'!E48</f>
        <v>0</v>
      </c>
      <c r="F94" s="255">
        <f t="shared" si="4"/>
        <v>0</v>
      </c>
    </row>
    <row r="95" spans="2:6" ht="69" customHeight="1" hidden="1">
      <c r="B95" s="321">
        <v>41034900</v>
      </c>
      <c r="C95" s="242" t="s">
        <v>144</v>
      </c>
      <c r="D95" s="246"/>
      <c r="E95" s="90">
        <f>М!E91</f>
        <v>0</v>
      </c>
      <c r="F95" s="255">
        <f t="shared" si="4"/>
        <v>0</v>
      </c>
    </row>
    <row r="96" spans="2:6" ht="12.75" customHeight="1" hidden="1">
      <c r="B96" s="170">
        <v>41035000</v>
      </c>
      <c r="C96" s="27" t="s">
        <v>86</v>
      </c>
      <c r="D96" s="246">
        <f>Л!D51+З!D51+Х!D49+К!D57+'Ш без селищ'!D49</f>
        <v>0</v>
      </c>
      <c r="E96" s="90">
        <f>М!E92</f>
        <v>0</v>
      </c>
      <c r="F96" s="255">
        <f t="shared" si="4"/>
        <v>0</v>
      </c>
    </row>
    <row r="97" spans="2:6" ht="77.25" customHeight="1">
      <c r="B97" s="321">
        <v>41035800</v>
      </c>
      <c r="C97" s="76" t="s">
        <v>128</v>
      </c>
      <c r="D97" s="246">
        <f>Л!D52+К!D58+'Ш без селищ'!D50</f>
        <v>32713.260000000002</v>
      </c>
      <c r="E97" s="90"/>
      <c r="F97" s="255">
        <f t="shared" si="4"/>
        <v>32713.260000000002</v>
      </c>
    </row>
    <row r="98" spans="2:6" ht="96.75" customHeight="1" hidden="1">
      <c r="B98" s="64">
        <v>41036600</v>
      </c>
      <c r="C98" s="335" t="s">
        <v>188</v>
      </c>
      <c r="D98" s="245"/>
      <c r="E98" s="90">
        <f>М!E94</f>
        <v>0</v>
      </c>
      <c r="F98" s="255">
        <f t="shared" si="4"/>
        <v>0</v>
      </c>
    </row>
    <row r="99" spans="2:6" ht="28.5" customHeight="1" hidden="1">
      <c r="B99" s="170">
        <v>41037000</v>
      </c>
      <c r="C99" s="71" t="s">
        <v>90</v>
      </c>
      <c r="D99" s="117"/>
      <c r="E99" s="98"/>
      <c r="F99" s="91">
        <f aca="true" t="shared" si="5" ref="F99:F108">D99+E99</f>
        <v>0</v>
      </c>
    </row>
    <row r="100" spans="2:6" ht="31.5" customHeight="1" hidden="1">
      <c r="B100" s="170">
        <v>41037100</v>
      </c>
      <c r="C100" s="71" t="s">
        <v>184</v>
      </c>
      <c r="D100" s="117">
        <f>М!D95</f>
        <v>0</v>
      </c>
      <c r="E100" s="98"/>
      <c r="F100" s="91">
        <f t="shared" si="5"/>
        <v>0</v>
      </c>
    </row>
    <row r="101" spans="2:6" ht="88.5" customHeight="1" hidden="1">
      <c r="B101" s="170">
        <v>41037600</v>
      </c>
      <c r="C101" s="71" t="s">
        <v>139</v>
      </c>
      <c r="D101" s="117"/>
      <c r="E101" s="98"/>
      <c r="F101" s="91">
        <f t="shared" si="5"/>
        <v>0</v>
      </c>
    </row>
    <row r="102" spans="2:6" ht="41.25" customHeight="1" hidden="1">
      <c r="B102" s="170">
        <v>41037800</v>
      </c>
      <c r="C102" s="71" t="s">
        <v>91</v>
      </c>
      <c r="D102" s="117"/>
      <c r="E102" s="98"/>
      <c r="F102" s="91">
        <f t="shared" si="5"/>
        <v>0</v>
      </c>
    </row>
    <row r="103" spans="2:6" ht="39.75" customHeight="1" hidden="1">
      <c r="B103" s="170">
        <v>41038000</v>
      </c>
      <c r="C103" s="71" t="s">
        <v>97</v>
      </c>
      <c r="D103" s="117"/>
      <c r="E103" s="98"/>
      <c r="F103" s="91">
        <f t="shared" si="5"/>
        <v>0</v>
      </c>
    </row>
    <row r="104" spans="2:6" ht="15.75" customHeight="1" hidden="1">
      <c r="B104" s="43">
        <v>41035000</v>
      </c>
      <c r="C104" s="82" t="s">
        <v>86</v>
      </c>
      <c r="D104" s="117"/>
      <c r="E104" s="98"/>
      <c r="F104" s="91">
        <f t="shared" si="5"/>
        <v>0</v>
      </c>
    </row>
    <row r="105" spans="2:8" ht="27.75" customHeight="1" thickBot="1">
      <c r="B105" s="324"/>
      <c r="C105" s="29" t="s">
        <v>65</v>
      </c>
      <c r="D105" s="118">
        <f>D73+D74</f>
        <v>326154602.28999996</v>
      </c>
      <c r="E105" s="104">
        <f>E73+E74</f>
        <v>48444054.769999996</v>
      </c>
      <c r="F105" s="105">
        <f t="shared" si="5"/>
        <v>374598657.05999994</v>
      </c>
      <c r="G105" s="223">
        <f>G73</f>
        <v>7269.73</v>
      </c>
      <c r="H105" s="229">
        <f>D105+G105</f>
        <v>326161872.02</v>
      </c>
    </row>
    <row r="106" spans="2:6" ht="13.5" hidden="1" thickBot="1">
      <c r="B106" s="325">
        <v>43000000</v>
      </c>
      <c r="C106" s="37" t="s">
        <v>66</v>
      </c>
      <c r="D106" s="147"/>
      <c r="E106" s="148">
        <f>E107</f>
        <v>0</v>
      </c>
      <c r="F106" s="105">
        <f t="shared" si="5"/>
        <v>0</v>
      </c>
    </row>
    <row r="107" spans="2:6" ht="28.5" customHeight="1" hidden="1" thickBot="1">
      <c r="B107" s="43">
        <v>43010000</v>
      </c>
      <c r="C107" s="27" t="s">
        <v>67</v>
      </c>
      <c r="D107" s="147"/>
      <c r="E107" s="168">
        <f>М!E102</f>
        <v>0</v>
      </c>
      <c r="F107" s="169">
        <f t="shared" si="5"/>
        <v>0</v>
      </c>
    </row>
    <row r="108" spans="2:7" ht="22.5" customHeight="1" hidden="1" thickBot="1">
      <c r="B108" s="326"/>
      <c r="C108" s="31" t="s">
        <v>49</v>
      </c>
      <c r="D108" s="106">
        <f>D105</f>
        <v>326154602.28999996</v>
      </c>
      <c r="E108" s="107">
        <f>E105+E107</f>
        <v>48444054.769999996</v>
      </c>
      <c r="F108" s="108">
        <f t="shared" si="5"/>
        <v>374598657.05999994</v>
      </c>
      <c r="G108" s="228">
        <f>F108-2096228051</f>
        <v>-1721629393.94</v>
      </c>
    </row>
    <row r="109" ht="11.25" customHeight="1"/>
    <row r="112" ht="3.75" customHeight="1"/>
    <row r="113" ht="3" customHeight="1"/>
    <row r="114" ht="3" customHeight="1"/>
    <row r="115" spans="2:9" ht="27.75" customHeight="1" hidden="1">
      <c r="B115" s="327"/>
      <c r="C115" s="41"/>
      <c r="D115" s="340">
        <v>2082287651.1</v>
      </c>
      <c r="E115" s="340">
        <v>609145484.94</v>
      </c>
      <c r="F115" s="340">
        <f>SUM(D115:E115)</f>
        <v>2691433136.04</v>
      </c>
      <c r="I115" s="228">
        <f>1938673805.37-103685.91-38968.31-20800-F108</f>
        <v>1563911694.09</v>
      </c>
    </row>
    <row r="116" spans="4:6" ht="12.75" hidden="1">
      <c r="D116" s="228">
        <f>D115-572802204.27-91600-58741.97-20800</f>
        <v>1509314304.86</v>
      </c>
      <c r="E116" s="228">
        <f>E115-45003.59</f>
        <v>609100481.35</v>
      </c>
      <c r="F116" s="340">
        <f>SUM(D116:E116)</f>
        <v>2118414786.21</v>
      </c>
    </row>
    <row r="117" spans="4:6" ht="12.75" hidden="1">
      <c r="D117" s="228">
        <f>D116-D105</f>
        <v>1183159702.57</v>
      </c>
      <c r="E117" s="228"/>
      <c r="F117" s="228">
        <f>F116-F105</f>
        <v>1743816129.15</v>
      </c>
    </row>
  </sheetData>
  <sheetProtection/>
  <mergeCells count="4">
    <mergeCell ref="C2:F2"/>
    <mergeCell ref="D4:F4"/>
    <mergeCell ref="D3:F3"/>
    <mergeCell ref="C6:F6"/>
  </mergeCells>
  <printOptions/>
  <pageMargins left="0.71" right="0.1968503937007874" top="0.53" bottom="0.6299212598425197" header="0.1968503937007874" footer="0.6299212598425197"/>
  <pageSetup fitToHeight="2"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B1:M85"/>
  <sheetViews>
    <sheetView showGridLines="0" tabSelected="1" zoomScaleSheetLayoutView="100" zoomScalePageLayoutView="0" workbookViewId="0" topLeftCell="A1">
      <pane ySplit="7" topLeftCell="A87" activePane="bottomLeft" state="frozen"/>
      <selection pane="topLeft" activeCell="B1" sqref="B1"/>
      <selection pane="bottomLeft" activeCell="F24" sqref="F24"/>
    </sheetView>
  </sheetViews>
  <sheetFormatPr defaultColWidth="9.00390625" defaultRowHeight="12.75"/>
  <cols>
    <col min="1" max="1" width="0.12890625" style="85" customWidth="1"/>
    <col min="2" max="2" width="8.375" style="84" customWidth="1"/>
    <col min="3" max="3" width="46.00390625" style="85" customWidth="1"/>
    <col min="4" max="4" width="14.875" style="294" hidden="1" customWidth="1"/>
    <col min="5" max="5" width="12.625" style="294" customWidth="1"/>
    <col min="6" max="6" width="12.375" style="345" customWidth="1"/>
    <col min="7" max="7" width="8.75390625" style="294" customWidth="1"/>
    <col min="8" max="8" width="11.125" style="230" customWidth="1"/>
    <col min="9" max="9" width="11.625" style="295" hidden="1" customWidth="1"/>
    <col min="10" max="10" width="21.625" style="85" customWidth="1"/>
    <col min="11" max="11" width="13.25390625" style="85" customWidth="1"/>
    <col min="12" max="12" width="10.625" style="85" customWidth="1"/>
    <col min="13" max="13" width="19.375" style="85" customWidth="1"/>
    <col min="14" max="16384" width="9.125" style="85" customWidth="1"/>
  </cols>
  <sheetData>
    <row r="1" spans="7:9" ht="12.75">
      <c r="G1" s="469"/>
      <c r="H1" s="469"/>
      <c r="I1" s="469"/>
    </row>
    <row r="2" ht="8.25" customHeight="1">
      <c r="G2" s="297"/>
    </row>
    <row r="3" spans="2:9" ht="40.5" customHeight="1">
      <c r="B3" s="470" t="s">
        <v>204</v>
      </c>
      <c r="C3" s="470"/>
      <c r="D3" s="470"/>
      <c r="E3" s="470"/>
      <c r="F3" s="470"/>
      <c r="G3" s="470"/>
      <c r="H3" s="470"/>
      <c r="I3" s="470"/>
    </row>
    <row r="4" spans="2:9" ht="2.25" customHeight="1" hidden="1">
      <c r="B4" s="471"/>
      <c r="C4" s="471"/>
      <c r="D4" s="471"/>
      <c r="E4" s="471"/>
      <c r="F4" s="471"/>
      <c r="G4" s="471"/>
      <c r="H4" s="471"/>
      <c r="I4" s="471"/>
    </row>
    <row r="5" spans="2:9" ht="13.5" customHeight="1">
      <c r="B5" s="396"/>
      <c r="C5" s="396"/>
      <c r="D5" s="373"/>
      <c r="E5" s="373"/>
      <c r="G5" s="346"/>
      <c r="I5" s="347" t="s">
        <v>193</v>
      </c>
    </row>
    <row r="6" spans="2:9" ht="11.25" customHeight="1">
      <c r="B6" s="472" t="s">
        <v>161</v>
      </c>
      <c r="C6" s="474" t="s">
        <v>162</v>
      </c>
      <c r="D6" s="476" t="s">
        <v>194</v>
      </c>
      <c r="E6" s="478" t="s">
        <v>203</v>
      </c>
      <c r="F6" s="479" t="s">
        <v>202</v>
      </c>
      <c r="G6" s="465" t="s">
        <v>195</v>
      </c>
      <c r="H6" s="467" t="s">
        <v>196</v>
      </c>
      <c r="I6" s="467" t="s">
        <v>197</v>
      </c>
    </row>
    <row r="7" spans="2:9" ht="45.75" customHeight="1" thickBot="1">
      <c r="B7" s="473"/>
      <c r="C7" s="475"/>
      <c r="D7" s="477"/>
      <c r="E7" s="478"/>
      <c r="F7" s="479"/>
      <c r="G7" s="466"/>
      <c r="H7" s="468" t="s">
        <v>198</v>
      </c>
      <c r="I7" s="468"/>
    </row>
    <row r="8" spans="2:9" ht="27" customHeight="1" thickBot="1">
      <c r="B8" s="434"/>
      <c r="C8" s="435" t="s">
        <v>163</v>
      </c>
      <c r="D8" s="436">
        <f>SUM(D9:D17)</f>
        <v>894011.6</v>
      </c>
      <c r="E8" s="436">
        <f>SUM(E9:E17)</f>
        <v>201557.685</v>
      </c>
      <c r="F8" s="436">
        <f>SUM(F9:F17)</f>
        <v>207556.46096</v>
      </c>
      <c r="G8" s="437">
        <f>F8/E8*100</f>
        <v>102.97620800715191</v>
      </c>
      <c r="H8" s="436">
        <f aca="true" t="shared" si="0" ref="H8:H20">F8-E8</f>
        <v>5998.775959999999</v>
      </c>
      <c r="I8" s="398">
        <f>F8/D8*100</f>
        <v>23.216305130716425</v>
      </c>
    </row>
    <row r="9" spans="2:11" ht="17.25" customHeight="1">
      <c r="B9" s="374">
        <v>110100</v>
      </c>
      <c r="C9" s="375" t="s">
        <v>70</v>
      </c>
      <c r="D9" s="376">
        <f>820000</f>
        <v>820000</v>
      </c>
      <c r="E9" s="376">
        <f>184388.4</f>
        <v>184388.4</v>
      </c>
      <c r="F9" s="377">
        <f>780.49712+179077.86714+1366.71631+559.31781+141.81928+436.05692+42.38985+483.13317+1033.41826+5592.46352+6.23313-2.17355</f>
        <v>189517.73896</v>
      </c>
      <c r="G9" s="279">
        <f>F9/E9*100</f>
        <v>102.78181217473549</v>
      </c>
      <c r="H9" s="377">
        <f t="shared" si="0"/>
        <v>5129.338959999994</v>
      </c>
      <c r="I9" s="279">
        <f>F9/D9*100</f>
        <v>23.11191938536585</v>
      </c>
      <c r="J9" s="345"/>
      <c r="K9" s="280"/>
    </row>
    <row r="10" spans="2:9" ht="15.75" customHeight="1" hidden="1">
      <c r="B10" s="378">
        <v>140602</v>
      </c>
      <c r="C10" s="281" t="s">
        <v>88</v>
      </c>
      <c r="D10" s="376"/>
      <c r="E10" s="376"/>
      <c r="F10" s="377"/>
      <c r="G10" s="279"/>
      <c r="H10" s="377">
        <f t="shared" si="0"/>
        <v>0</v>
      </c>
      <c r="I10" s="279"/>
    </row>
    <row r="11" spans="2:9" ht="24.75" customHeight="1">
      <c r="B11" s="378">
        <v>140603</v>
      </c>
      <c r="C11" s="399" t="s">
        <v>114</v>
      </c>
      <c r="D11" s="376">
        <v>598</v>
      </c>
      <c r="E11" s="376">
        <v>130.8</v>
      </c>
      <c r="F11" s="377">
        <v>108.63893</v>
      </c>
      <c r="G11" s="279">
        <f>F11/E11*100</f>
        <v>83.0572859327217</v>
      </c>
      <c r="H11" s="377">
        <f t="shared" si="0"/>
        <v>-22.16107000000001</v>
      </c>
      <c r="I11" s="279">
        <f>F11/D11*100</f>
        <v>18.167045150501675</v>
      </c>
    </row>
    <row r="12" spans="2:9" ht="24" customHeight="1">
      <c r="B12" s="378">
        <v>140609</v>
      </c>
      <c r="C12" s="399" t="s">
        <v>115</v>
      </c>
      <c r="D12" s="376">
        <v>2</v>
      </c>
      <c r="E12" s="376">
        <v>0.3</v>
      </c>
      <c r="F12" s="377">
        <v>0.255</v>
      </c>
      <c r="G12" s="279">
        <f>F12/E12*100</f>
        <v>85.00000000000001</v>
      </c>
      <c r="H12" s="377">
        <f t="shared" si="0"/>
        <v>-0.044999999999999984</v>
      </c>
      <c r="I12" s="279"/>
    </row>
    <row r="13" spans="2:9" ht="24.75" customHeight="1">
      <c r="B13" s="378">
        <v>140700</v>
      </c>
      <c r="C13" s="399" t="s">
        <v>20</v>
      </c>
      <c r="D13" s="376">
        <v>25000</v>
      </c>
      <c r="E13" s="376">
        <v>5833.285</v>
      </c>
      <c r="F13" s="377">
        <f>444.51771+629.36159+2.88+23.212+158.02234+193.68048+104.33129+0.175+2.08+3.73283+56.64685+4125.82135-26.09018</f>
        <v>5718.37126</v>
      </c>
      <c r="G13" s="279">
        <f aca="true" t="shared" si="1" ref="G13:G19">F13/E13*100</f>
        <v>98.0300338488519</v>
      </c>
      <c r="H13" s="377">
        <f t="shared" si="0"/>
        <v>-114.91373999999996</v>
      </c>
      <c r="I13" s="279">
        <f aca="true" t="shared" si="2" ref="I13:I19">F13/D13*100</f>
        <v>22.87348504</v>
      </c>
    </row>
    <row r="14" spans="2:9" ht="24.75" customHeight="1">
      <c r="B14" s="378">
        <v>160500</v>
      </c>
      <c r="C14" s="399" t="s">
        <v>117</v>
      </c>
      <c r="D14" s="376">
        <v>39400</v>
      </c>
      <c r="E14" s="376">
        <v>8751.1</v>
      </c>
      <c r="F14" s="377">
        <f>3373.63024+5009.57443</f>
        <v>8383.20467</v>
      </c>
      <c r="G14" s="279">
        <f t="shared" si="1"/>
        <v>95.79601044440126</v>
      </c>
      <c r="H14" s="377">
        <f t="shared" si="0"/>
        <v>-367.8953300000012</v>
      </c>
      <c r="I14" s="279">
        <f t="shared" si="2"/>
        <v>21.277169213197965</v>
      </c>
    </row>
    <row r="15" spans="2:9" ht="16.5" customHeight="1">
      <c r="B15" s="378">
        <v>220900</v>
      </c>
      <c r="C15" s="281" t="s">
        <v>31</v>
      </c>
      <c r="D15" s="376">
        <v>3965</v>
      </c>
      <c r="E15" s="376">
        <v>913.7</v>
      </c>
      <c r="F15" s="377">
        <f>1383.72112+32.45251</f>
        <v>1416.17363</v>
      </c>
      <c r="G15" s="279">
        <f t="shared" si="1"/>
        <v>154.99328335339825</v>
      </c>
      <c r="H15" s="377">
        <f t="shared" si="0"/>
        <v>502.47362999999996</v>
      </c>
      <c r="I15" s="279">
        <f t="shared" si="2"/>
        <v>35.71686330390921</v>
      </c>
    </row>
    <row r="16" spans="2:9" ht="15" customHeight="1">
      <c r="B16" s="348">
        <v>210811</v>
      </c>
      <c r="C16" s="349" t="s">
        <v>33</v>
      </c>
      <c r="D16" s="376">
        <v>46.6</v>
      </c>
      <c r="E16" s="376">
        <v>10.1</v>
      </c>
      <c r="F16" s="377">
        <v>19.03357</v>
      </c>
      <c r="G16" s="279">
        <f t="shared" si="1"/>
        <v>188.4511881188119</v>
      </c>
      <c r="H16" s="377">
        <f t="shared" si="0"/>
        <v>8.933570000000001</v>
      </c>
      <c r="I16" s="279">
        <f t="shared" si="2"/>
        <v>40.844570815450645</v>
      </c>
    </row>
    <row r="17" spans="2:9" ht="25.5" customHeight="1" thickBot="1">
      <c r="B17" s="379">
        <v>210813</v>
      </c>
      <c r="C17" s="400" t="s">
        <v>199</v>
      </c>
      <c r="D17" s="380">
        <v>5000</v>
      </c>
      <c r="E17" s="380">
        <v>1530</v>
      </c>
      <c r="F17" s="381">
        <f>2393.25844-0.2135</f>
        <v>2393.04494</v>
      </c>
      <c r="G17" s="350">
        <f t="shared" si="1"/>
        <v>156.4081660130719</v>
      </c>
      <c r="H17" s="381">
        <f t="shared" si="0"/>
        <v>863.0449400000002</v>
      </c>
      <c r="I17" s="350">
        <f t="shared" si="2"/>
        <v>47.86089880000001</v>
      </c>
    </row>
    <row r="18" spans="2:9" ht="30" customHeight="1" thickBot="1">
      <c r="B18" s="434"/>
      <c r="C18" s="435" t="s">
        <v>164</v>
      </c>
      <c r="D18" s="438">
        <f>SUM(D19:D37)</f>
        <v>188880.00000000003</v>
      </c>
      <c r="E18" s="438">
        <f>SUM(E19:E37)</f>
        <v>43032.132000000005</v>
      </c>
      <c r="F18" s="438">
        <f>SUM(F19:F37)</f>
        <v>52354.27562</v>
      </c>
      <c r="G18" s="439">
        <f t="shared" si="1"/>
        <v>121.66321580348377</v>
      </c>
      <c r="H18" s="438">
        <f t="shared" si="0"/>
        <v>9322.143619999995</v>
      </c>
      <c r="I18" s="286">
        <f t="shared" si="2"/>
        <v>27.718273835239298</v>
      </c>
    </row>
    <row r="19" spans="2:9" ht="27" customHeight="1">
      <c r="B19" s="378">
        <v>110202</v>
      </c>
      <c r="C19" s="400" t="s">
        <v>11</v>
      </c>
      <c r="D19" s="376">
        <v>14878.2</v>
      </c>
      <c r="E19" s="376">
        <v>2309.3</v>
      </c>
      <c r="F19" s="377">
        <v>3293.33745</v>
      </c>
      <c r="G19" s="279">
        <f t="shared" si="1"/>
        <v>142.6119365175594</v>
      </c>
      <c r="H19" s="377">
        <f t="shared" si="0"/>
        <v>984.0374499999998</v>
      </c>
      <c r="I19" s="279">
        <f t="shared" si="2"/>
        <v>22.135321813122555</v>
      </c>
    </row>
    <row r="20" spans="2:9" ht="38.25" hidden="1">
      <c r="B20" s="378">
        <v>130100</v>
      </c>
      <c r="C20" s="399" t="s">
        <v>113</v>
      </c>
      <c r="D20" s="377"/>
      <c r="E20" s="377"/>
      <c r="F20" s="377"/>
      <c r="G20" s="279"/>
      <c r="H20" s="377">
        <f t="shared" si="0"/>
        <v>0</v>
      </c>
      <c r="I20" s="279"/>
    </row>
    <row r="21" spans="2:9" ht="16.5" customHeight="1" hidden="1">
      <c r="B21" s="378">
        <v>130202</v>
      </c>
      <c r="C21" s="281" t="s">
        <v>165</v>
      </c>
      <c r="D21" s="377"/>
      <c r="E21" s="377"/>
      <c r="F21" s="377"/>
      <c r="G21" s="279"/>
      <c r="H21" s="377"/>
      <c r="I21" s="279"/>
    </row>
    <row r="22" spans="2:9" ht="16.5" customHeight="1">
      <c r="B22" s="378">
        <v>130302</v>
      </c>
      <c r="C22" s="281" t="s">
        <v>51</v>
      </c>
      <c r="D22" s="376">
        <v>4500</v>
      </c>
      <c r="E22" s="376">
        <v>600</v>
      </c>
      <c r="F22" s="377">
        <v>680.67307</v>
      </c>
      <c r="G22" s="279">
        <f aca="true" t="shared" si="3" ref="G22:G29">F22/E22*100</f>
        <v>113.44551166666668</v>
      </c>
      <c r="H22" s="377">
        <f aca="true" t="shared" si="4" ref="H22:H29">F22-E22</f>
        <v>80.67307000000005</v>
      </c>
      <c r="I22" s="279">
        <f aca="true" t="shared" si="5" ref="I22:I29">F22/D22*100</f>
        <v>15.126068222222223</v>
      </c>
    </row>
    <row r="23" spans="2:10" ht="15.75" customHeight="1">
      <c r="B23" s="378">
        <v>130500</v>
      </c>
      <c r="C23" s="281" t="s">
        <v>15</v>
      </c>
      <c r="D23" s="376">
        <f>121880</f>
        <v>121880</v>
      </c>
      <c r="E23" s="376">
        <f>29156.3</f>
        <v>29156.3</v>
      </c>
      <c r="F23" s="377">
        <f>18626.54684+16794.84175+114.25795+1484.6545-0.33292-1.32537</f>
        <v>37018.64275</v>
      </c>
      <c r="G23" s="279">
        <f t="shared" si="3"/>
        <v>126.9661882680587</v>
      </c>
      <c r="H23" s="377">
        <f t="shared" si="4"/>
        <v>7862.34275</v>
      </c>
      <c r="I23" s="279">
        <f t="shared" si="5"/>
        <v>30.3730249015425</v>
      </c>
      <c r="J23" s="294"/>
    </row>
    <row r="24" spans="2:9" ht="14.25" customHeight="1">
      <c r="B24" s="378">
        <v>140601</v>
      </c>
      <c r="C24" s="281" t="s">
        <v>52</v>
      </c>
      <c r="D24" s="376">
        <v>105</v>
      </c>
      <c r="E24" s="376">
        <v>26</v>
      </c>
      <c r="F24" s="377">
        <v>22.91859</v>
      </c>
      <c r="G24" s="279">
        <f t="shared" si="3"/>
        <v>88.14842307692307</v>
      </c>
      <c r="H24" s="377">
        <f t="shared" si="4"/>
        <v>-3.0814100000000018</v>
      </c>
      <c r="I24" s="279">
        <f t="shared" si="5"/>
        <v>21.82722857142857</v>
      </c>
    </row>
    <row r="25" spans="2:9" ht="16.5" customHeight="1">
      <c r="B25" s="378">
        <v>160100</v>
      </c>
      <c r="C25" s="281" t="s">
        <v>23</v>
      </c>
      <c r="D25" s="376">
        <v>18465</v>
      </c>
      <c r="E25" s="376">
        <v>4125.332</v>
      </c>
      <c r="F25" s="377">
        <f>181.59714+1292.14518+37.79+2360.09676+0.5516+63.5668+6.5+111.93201</f>
        <v>4054.1794899999995</v>
      </c>
      <c r="G25" s="279">
        <f t="shared" si="3"/>
        <v>98.27522948456026</v>
      </c>
      <c r="H25" s="377">
        <f t="shared" si="4"/>
        <v>-71.1525100000008</v>
      </c>
      <c r="I25" s="279">
        <f t="shared" si="5"/>
        <v>21.95602215001354</v>
      </c>
    </row>
    <row r="26" spans="2:9" ht="17.25" customHeight="1" hidden="1">
      <c r="B26" s="378">
        <v>160302</v>
      </c>
      <c r="C26" s="281" t="s">
        <v>73</v>
      </c>
      <c r="D26" s="377"/>
      <c r="E26" s="377"/>
      <c r="F26" s="377"/>
      <c r="G26" s="279" t="e">
        <f t="shared" si="3"/>
        <v>#DIV/0!</v>
      </c>
      <c r="H26" s="377">
        <f t="shared" si="4"/>
        <v>0</v>
      </c>
      <c r="I26" s="279" t="e">
        <f t="shared" si="5"/>
        <v>#DIV/0!</v>
      </c>
    </row>
    <row r="27" spans="2:9" ht="13.5" customHeight="1" hidden="1">
      <c r="B27" s="378">
        <v>160400</v>
      </c>
      <c r="C27" s="399" t="s">
        <v>116</v>
      </c>
      <c r="D27" s="376">
        <v>5.7</v>
      </c>
      <c r="E27" s="376"/>
      <c r="F27" s="377"/>
      <c r="G27" s="279" t="e">
        <f t="shared" si="3"/>
        <v>#DIV/0!</v>
      </c>
      <c r="H27" s="377">
        <f t="shared" si="4"/>
        <v>0</v>
      </c>
      <c r="I27" s="279">
        <f t="shared" si="5"/>
        <v>0</v>
      </c>
    </row>
    <row r="28" spans="2:9" ht="25.5" customHeight="1">
      <c r="B28" s="378">
        <v>210103</v>
      </c>
      <c r="C28" s="399" t="s">
        <v>166</v>
      </c>
      <c r="D28" s="382">
        <v>4076.5</v>
      </c>
      <c r="E28" s="382">
        <v>946.6</v>
      </c>
      <c r="F28" s="377">
        <v>1337.48559</v>
      </c>
      <c r="G28" s="279">
        <f t="shared" si="3"/>
        <v>141.29363934079865</v>
      </c>
      <c r="H28" s="377">
        <f t="shared" si="4"/>
        <v>390.88559</v>
      </c>
      <c r="I28" s="279">
        <f t="shared" si="5"/>
        <v>32.80965509628358</v>
      </c>
    </row>
    <row r="29" spans="2:9" ht="27" customHeight="1" hidden="1">
      <c r="B29" s="378">
        <v>210400</v>
      </c>
      <c r="C29" s="399" t="s">
        <v>167</v>
      </c>
      <c r="D29" s="382"/>
      <c r="E29" s="382"/>
      <c r="F29" s="377"/>
      <c r="G29" s="279" t="e">
        <f t="shared" si="3"/>
        <v>#DIV/0!</v>
      </c>
      <c r="H29" s="377">
        <f t="shared" si="4"/>
        <v>0</v>
      </c>
      <c r="I29" s="279" t="e">
        <f t="shared" si="5"/>
        <v>#DIV/0!</v>
      </c>
    </row>
    <row r="30" spans="2:9" ht="15.75" customHeight="1" hidden="1">
      <c r="B30" s="378">
        <v>210805</v>
      </c>
      <c r="C30" s="281" t="s">
        <v>36</v>
      </c>
      <c r="D30" s="382"/>
      <c r="E30" s="382"/>
      <c r="F30" s="377"/>
      <c r="G30" s="279"/>
      <c r="H30" s="377"/>
      <c r="I30" s="279"/>
    </row>
    <row r="31" spans="2:9" ht="27.75" customHeight="1">
      <c r="B31" s="378">
        <v>210809</v>
      </c>
      <c r="C31" s="399" t="s">
        <v>168</v>
      </c>
      <c r="D31" s="376">
        <v>135</v>
      </c>
      <c r="E31" s="376">
        <v>34.3</v>
      </c>
      <c r="F31" s="377">
        <v>58.56636</v>
      </c>
      <c r="G31" s="279">
        <f aca="true" t="shared" si="6" ref="G31:G36">F31/E31*100</f>
        <v>170.74740524781345</v>
      </c>
      <c r="H31" s="377">
        <f>F31-E31</f>
        <v>24.266360000000006</v>
      </c>
      <c r="I31" s="279">
        <f aca="true" t="shared" si="7" ref="I31:I38">F31/D31*100</f>
        <v>43.38248888888889</v>
      </c>
    </row>
    <row r="32" spans="2:9" ht="27.75" customHeight="1">
      <c r="B32" s="378">
        <v>220804</v>
      </c>
      <c r="C32" s="399" t="s">
        <v>118</v>
      </c>
      <c r="D32" s="376">
        <v>24100</v>
      </c>
      <c r="E32" s="376">
        <v>5750</v>
      </c>
      <c r="F32" s="377">
        <v>5452.94909</v>
      </c>
      <c r="G32" s="279">
        <f t="shared" si="6"/>
        <v>94.83389721739131</v>
      </c>
      <c r="H32" s="377">
        <f>F32-E32</f>
        <v>-297.05090999999993</v>
      </c>
      <c r="I32" s="279">
        <f t="shared" si="7"/>
        <v>22.626344771784233</v>
      </c>
    </row>
    <row r="33" spans="2:9" ht="41.25" customHeight="1">
      <c r="B33" s="378">
        <v>240300</v>
      </c>
      <c r="C33" s="399" t="s">
        <v>119</v>
      </c>
      <c r="D33" s="376">
        <v>46.5</v>
      </c>
      <c r="E33" s="376">
        <v>9</v>
      </c>
      <c r="F33" s="377">
        <v>14.81016</v>
      </c>
      <c r="G33" s="383">
        <f t="shared" si="6"/>
        <v>164.55733333333333</v>
      </c>
      <c r="H33" s="377">
        <f>F33-E33</f>
        <v>5.81016</v>
      </c>
      <c r="I33" s="383">
        <f t="shared" si="7"/>
        <v>31.849806451612906</v>
      </c>
    </row>
    <row r="34" spans="2:9" ht="16.5" customHeight="1">
      <c r="B34" s="378">
        <v>240603</v>
      </c>
      <c r="C34" s="399" t="s">
        <v>36</v>
      </c>
      <c r="D34" s="382">
        <v>177.6</v>
      </c>
      <c r="E34" s="382">
        <v>25.3</v>
      </c>
      <c r="F34" s="377">
        <v>396.04241</v>
      </c>
      <c r="G34" s="383">
        <f t="shared" si="6"/>
        <v>1565.385019762846</v>
      </c>
      <c r="H34" s="377">
        <f>F34-E34</f>
        <v>370.74241</v>
      </c>
      <c r="I34" s="279">
        <f t="shared" si="7"/>
        <v>222.99685247747752</v>
      </c>
    </row>
    <row r="35" spans="2:9" ht="30" customHeight="1" hidden="1">
      <c r="B35" s="378">
        <v>240619</v>
      </c>
      <c r="C35" s="399" t="s">
        <v>169</v>
      </c>
      <c r="D35" s="377"/>
      <c r="E35" s="377"/>
      <c r="F35" s="377"/>
      <c r="G35" s="383" t="e">
        <f t="shared" si="6"/>
        <v>#DIV/0!</v>
      </c>
      <c r="H35" s="377"/>
      <c r="I35" s="383" t="e">
        <f t="shared" si="7"/>
        <v>#DIV/0!</v>
      </c>
    </row>
    <row r="36" spans="2:9" ht="26.25" customHeight="1">
      <c r="B36" s="378">
        <v>310102</v>
      </c>
      <c r="C36" s="399" t="s">
        <v>200</v>
      </c>
      <c r="D36" s="377">
        <v>500</v>
      </c>
      <c r="E36" s="377">
        <v>50</v>
      </c>
      <c r="F36" s="377">
        <v>23.09603</v>
      </c>
      <c r="G36" s="383">
        <f t="shared" si="6"/>
        <v>46.19206</v>
      </c>
      <c r="H36" s="377">
        <f>F36-E36</f>
        <v>-26.90397</v>
      </c>
      <c r="I36" s="383">
        <f t="shared" si="7"/>
        <v>4.619206</v>
      </c>
    </row>
    <row r="37" spans="2:9" ht="30" customHeight="1" thickBot="1">
      <c r="B37" s="378">
        <v>310200</v>
      </c>
      <c r="C37" s="281" t="s">
        <v>159</v>
      </c>
      <c r="D37" s="377">
        <v>10.5</v>
      </c>
      <c r="E37" s="377"/>
      <c r="F37" s="377">
        <v>1.57463</v>
      </c>
      <c r="G37" s="383"/>
      <c r="H37" s="377">
        <f>F37-E37</f>
        <v>1.57463</v>
      </c>
      <c r="I37" s="383">
        <f t="shared" si="7"/>
        <v>14.99647619047619</v>
      </c>
    </row>
    <row r="38" spans="2:11" ht="18.75" customHeight="1" thickBot="1">
      <c r="B38" s="440"/>
      <c r="C38" s="441" t="s">
        <v>170</v>
      </c>
      <c r="D38" s="442">
        <f>D8+D18</f>
        <v>1082891.6</v>
      </c>
      <c r="E38" s="442">
        <f>E8+E18</f>
        <v>244589.817</v>
      </c>
      <c r="F38" s="442">
        <f>F8+F18</f>
        <v>259910.73658</v>
      </c>
      <c r="G38" s="445">
        <f>F38/E38*100</f>
        <v>106.26392372663658</v>
      </c>
      <c r="H38" s="442">
        <f>F38-E38</f>
        <v>15320.919579999987</v>
      </c>
      <c r="I38" s="287">
        <f t="shared" si="7"/>
        <v>24.001547022804495</v>
      </c>
      <c r="J38" s="230"/>
      <c r="K38" s="230">
        <f>J9+J23</f>
        <v>0</v>
      </c>
    </row>
    <row r="39" spans="2:10" ht="8.25" customHeight="1" thickBot="1">
      <c r="B39" s="403"/>
      <c r="C39" s="404"/>
      <c r="D39" s="405"/>
      <c r="E39" s="405"/>
      <c r="F39" s="406"/>
      <c r="G39" s="288"/>
      <c r="H39" s="405"/>
      <c r="I39" s="288"/>
      <c r="J39" s="230"/>
    </row>
    <row r="40" spans="2:9" ht="22.5" customHeight="1" thickBot="1">
      <c r="B40" s="397">
        <v>400000</v>
      </c>
      <c r="C40" s="401" t="s">
        <v>45</v>
      </c>
      <c r="D40" s="402">
        <f>D41+D42</f>
        <v>310166.35</v>
      </c>
      <c r="E40" s="402">
        <f>E41+E42</f>
        <v>68954.8682</v>
      </c>
      <c r="F40" s="402">
        <f>F41+F42</f>
        <v>66243.86571</v>
      </c>
      <c r="G40" s="287">
        <f aca="true" t="shared" si="8" ref="G40:G45">F40/E40*100</f>
        <v>96.06843931288958</v>
      </c>
      <c r="H40" s="402">
        <f aca="true" t="shared" si="9" ref="H40:H45">F40-E40</f>
        <v>-2711.002489999999</v>
      </c>
      <c r="I40" s="287">
        <f aca="true" t="shared" si="10" ref="I40:I46">F40/D40*100</f>
        <v>21.35752821348931</v>
      </c>
    </row>
    <row r="41" spans="2:9" ht="16.5" customHeight="1" hidden="1" thickBot="1">
      <c r="B41" s="384">
        <v>410200</v>
      </c>
      <c r="C41" s="289" t="s">
        <v>46</v>
      </c>
      <c r="D41" s="376"/>
      <c r="E41" s="376"/>
      <c r="F41" s="376"/>
      <c r="G41" s="385" t="e">
        <f t="shared" si="8"/>
        <v>#DIV/0!</v>
      </c>
      <c r="H41" s="386">
        <f t="shared" si="9"/>
        <v>0</v>
      </c>
      <c r="I41" s="383" t="e">
        <f t="shared" si="10"/>
        <v>#DIV/0!</v>
      </c>
    </row>
    <row r="42" spans="2:13" ht="20.25" customHeight="1" thickBot="1">
      <c r="B42" s="407">
        <v>410300</v>
      </c>
      <c r="C42" s="408" t="s">
        <v>47</v>
      </c>
      <c r="D42" s="376">
        <f>224366.74+44302.9+35175.2+297.3+5905.909+118.301</f>
        <v>310166.35</v>
      </c>
      <c r="E42" s="376">
        <f>54192.225+9026.93+5681.565+18.9602+35.188</f>
        <v>68954.8682</v>
      </c>
      <c r="F42" s="377">
        <f>52470.74255+8039.88548+3714.83324+1966.73103+18.96015+32.71326</f>
        <v>66243.86571</v>
      </c>
      <c r="G42" s="383">
        <f t="shared" si="8"/>
        <v>96.06843931288958</v>
      </c>
      <c r="H42" s="377">
        <f t="shared" si="9"/>
        <v>-2711.002489999999</v>
      </c>
      <c r="I42" s="387">
        <f t="shared" si="10"/>
        <v>21.35752821348931</v>
      </c>
      <c r="M42" s="230"/>
    </row>
    <row r="43" spans="2:13" ht="27.75" customHeight="1" thickBot="1">
      <c r="B43" s="409">
        <v>900102</v>
      </c>
      <c r="C43" s="410" t="s">
        <v>171</v>
      </c>
      <c r="D43" s="411">
        <f>D38+D40</f>
        <v>1393057.9500000002</v>
      </c>
      <c r="E43" s="411">
        <f>E38+E40</f>
        <v>313544.6852</v>
      </c>
      <c r="F43" s="411">
        <f>F38+F40</f>
        <v>326154.60229</v>
      </c>
      <c r="G43" s="412">
        <f t="shared" si="8"/>
        <v>104.02172885882489</v>
      </c>
      <c r="H43" s="411">
        <f t="shared" si="9"/>
        <v>12609.917090000003</v>
      </c>
      <c r="I43" s="290">
        <f t="shared" si="10"/>
        <v>23.41285244379101</v>
      </c>
      <c r="J43" s="282"/>
      <c r="M43" s="230"/>
    </row>
    <row r="44" spans="2:13" ht="51.75" customHeight="1" hidden="1" thickBot="1">
      <c r="B44" s="388">
        <v>410203</v>
      </c>
      <c r="C44" s="413" t="s">
        <v>172</v>
      </c>
      <c r="D44" s="377"/>
      <c r="E44" s="377"/>
      <c r="F44" s="377"/>
      <c r="G44" s="383" t="e">
        <f t="shared" si="8"/>
        <v>#DIV/0!</v>
      </c>
      <c r="H44" s="377">
        <f t="shared" si="9"/>
        <v>0</v>
      </c>
      <c r="I44" s="387" t="e">
        <f t="shared" si="10"/>
        <v>#DIV/0!</v>
      </c>
      <c r="M44" s="230"/>
    </row>
    <row r="45" spans="2:13" ht="28.5" customHeight="1" thickBot="1">
      <c r="B45" s="440">
        <v>900103</v>
      </c>
      <c r="C45" s="441" t="s">
        <v>173</v>
      </c>
      <c r="D45" s="442">
        <f>D43+D44</f>
        <v>1393057.9500000002</v>
      </c>
      <c r="E45" s="443">
        <f>E43+E44</f>
        <v>313544.6852</v>
      </c>
      <c r="F45" s="444">
        <f>F43+F44</f>
        <v>326154.60229</v>
      </c>
      <c r="G45" s="445">
        <f t="shared" si="8"/>
        <v>104.02172885882489</v>
      </c>
      <c r="H45" s="442">
        <f t="shared" si="9"/>
        <v>12609.917090000003</v>
      </c>
      <c r="I45" s="287">
        <f t="shared" si="10"/>
        <v>23.41285244379101</v>
      </c>
      <c r="M45" s="230"/>
    </row>
    <row r="46" spans="2:13" ht="18.75" customHeight="1" hidden="1">
      <c r="B46" s="353"/>
      <c r="C46" s="354"/>
      <c r="D46" s="414">
        <f>D45+376663267</f>
        <v>378056324.95</v>
      </c>
      <c r="E46" s="414"/>
      <c r="F46" s="415">
        <f>F45+125245003</f>
        <v>125571157.60229</v>
      </c>
      <c r="G46" s="356"/>
      <c r="H46" s="416"/>
      <c r="I46" s="351">
        <f t="shared" si="10"/>
        <v>33.2149336792335</v>
      </c>
      <c r="M46" s="230"/>
    </row>
    <row r="47" spans="2:13" ht="15.75" customHeight="1">
      <c r="B47" s="353"/>
      <c r="C47" s="354"/>
      <c r="D47" s="355"/>
      <c r="E47" s="355"/>
      <c r="F47" s="285"/>
      <c r="G47" s="356"/>
      <c r="H47" s="416"/>
      <c r="I47" s="351"/>
      <c r="J47" s="230"/>
      <c r="M47" s="347"/>
    </row>
    <row r="48" spans="2:13" ht="18.75" customHeight="1">
      <c r="B48" s="353"/>
      <c r="C48" s="354"/>
      <c r="D48" s="356"/>
      <c r="E48" s="356"/>
      <c r="F48" s="357"/>
      <c r="G48" s="356"/>
      <c r="H48" s="416"/>
      <c r="I48" s="351"/>
      <c r="M48" s="230"/>
    </row>
    <row r="49" spans="2:13" ht="13.5" customHeight="1">
      <c r="B49" s="358"/>
      <c r="C49" s="352"/>
      <c r="D49" s="298"/>
      <c r="E49" s="298"/>
      <c r="F49" s="359"/>
      <c r="G49" s="298"/>
      <c r="H49" s="417"/>
      <c r="I49" s="360"/>
      <c r="M49" s="230"/>
    </row>
    <row r="50" spans="2:13" ht="51" customHeight="1">
      <c r="B50" s="470" t="s">
        <v>205</v>
      </c>
      <c r="C50" s="470"/>
      <c r="D50" s="470"/>
      <c r="E50" s="470"/>
      <c r="F50" s="470"/>
      <c r="G50" s="470"/>
      <c r="H50" s="470"/>
      <c r="I50" s="470"/>
      <c r="M50" s="230"/>
    </row>
    <row r="51" spans="2:13" ht="13.5" customHeight="1">
      <c r="B51" s="418"/>
      <c r="C51" s="419"/>
      <c r="D51" s="420"/>
      <c r="E51" s="420"/>
      <c r="F51" s="421"/>
      <c r="G51" s="420"/>
      <c r="H51" s="417"/>
      <c r="I51" s="347" t="s">
        <v>193</v>
      </c>
      <c r="M51" s="230"/>
    </row>
    <row r="52" spans="2:13" ht="11.25" customHeight="1">
      <c r="B52" s="472" t="str">
        <f aca="true" t="shared" si="11" ref="B52:G52">B6</f>
        <v>Код клас-кації бюджету </v>
      </c>
      <c r="C52" s="474" t="str">
        <f t="shared" si="11"/>
        <v>Вид доходу</v>
      </c>
      <c r="D52" s="476" t="str">
        <f t="shared" si="11"/>
        <v>Затверджено на 2009 рік</v>
      </c>
      <c r="E52" s="478" t="str">
        <f t="shared" si="11"/>
        <v>План                 1 кв.  2009 </v>
      </c>
      <c r="F52" s="479" t="str">
        <f t="shared" si="11"/>
        <v>Факт                                  1 кв. 2009</v>
      </c>
      <c r="G52" s="465" t="str">
        <f t="shared" si="11"/>
        <v>% виконання плану січня-березня 2009 року</v>
      </c>
      <c r="H52" s="467" t="s">
        <v>201</v>
      </c>
      <c r="I52" s="467" t="str">
        <f>I6</f>
        <v>% виконання до річного плану (25,0%)     </v>
      </c>
      <c r="M52" s="230"/>
    </row>
    <row r="53" spans="2:13" ht="30.75" customHeight="1" thickBot="1">
      <c r="B53" s="473"/>
      <c r="C53" s="475"/>
      <c r="D53" s="477"/>
      <c r="E53" s="478"/>
      <c r="F53" s="479"/>
      <c r="G53" s="466"/>
      <c r="H53" s="468"/>
      <c r="I53" s="468"/>
      <c r="M53" s="230"/>
    </row>
    <row r="54" spans="2:13" ht="25.5" customHeight="1">
      <c r="B54" s="378">
        <v>120200</v>
      </c>
      <c r="C54" s="399" t="s">
        <v>112</v>
      </c>
      <c r="D54" s="376">
        <v>24900</v>
      </c>
      <c r="E54" s="376">
        <v>6100</v>
      </c>
      <c r="F54" s="376">
        <f>2328.37859+2175.25327+13.52003</f>
        <v>4517.151889999999</v>
      </c>
      <c r="G54" s="283">
        <f aca="true" t="shared" si="12" ref="G54:G62">F54/E54*100</f>
        <v>74.05167032786883</v>
      </c>
      <c r="H54" s="376">
        <f aca="true" t="shared" si="13" ref="H54:H67">F54-E54</f>
        <v>-1582.8481100000008</v>
      </c>
      <c r="I54" s="283">
        <f aca="true" t="shared" si="14" ref="I54:I67">F54/D54*100</f>
        <v>18.141172248995982</v>
      </c>
      <c r="M54" s="361"/>
    </row>
    <row r="55" spans="2:13" ht="38.25" customHeight="1">
      <c r="B55" s="388">
        <v>140715</v>
      </c>
      <c r="C55" s="399" t="s">
        <v>21</v>
      </c>
      <c r="D55" s="389">
        <v>380</v>
      </c>
      <c r="E55" s="389">
        <v>100</v>
      </c>
      <c r="F55" s="389">
        <v>101.73782</v>
      </c>
      <c r="G55" s="283">
        <f t="shared" si="12"/>
        <v>101.73782</v>
      </c>
      <c r="H55" s="376">
        <f t="shared" si="13"/>
        <v>1.7378199999999993</v>
      </c>
      <c r="I55" s="390">
        <f t="shared" si="14"/>
        <v>26.77311052631579</v>
      </c>
      <c r="M55" s="230"/>
    </row>
    <row r="56" spans="2:13" ht="27.75" customHeight="1">
      <c r="B56" s="388">
        <v>210108</v>
      </c>
      <c r="C56" s="399" t="s">
        <v>174</v>
      </c>
      <c r="D56" s="391"/>
      <c r="E56" s="391"/>
      <c r="F56" s="391"/>
      <c r="G56" s="283" t="e">
        <f t="shared" si="12"/>
        <v>#DIV/0!</v>
      </c>
      <c r="H56" s="376">
        <f t="shared" si="13"/>
        <v>0</v>
      </c>
      <c r="I56" s="390" t="e">
        <f t="shared" si="14"/>
        <v>#DIV/0!</v>
      </c>
      <c r="M56" s="230"/>
    </row>
    <row r="57" spans="2:13" ht="38.25" customHeight="1">
      <c r="B57" s="388">
        <v>211100</v>
      </c>
      <c r="C57" s="399" t="s">
        <v>175</v>
      </c>
      <c r="D57" s="382">
        <v>3200</v>
      </c>
      <c r="E57" s="382"/>
      <c r="F57" s="382">
        <v>1.4775</v>
      </c>
      <c r="G57" s="283"/>
      <c r="H57" s="376">
        <f t="shared" si="13"/>
        <v>1.4775</v>
      </c>
      <c r="I57" s="390">
        <f t="shared" si="14"/>
        <v>0.046171875</v>
      </c>
      <c r="M57" s="230"/>
    </row>
    <row r="58" spans="2:9" ht="39" customHeight="1">
      <c r="B58" s="378">
        <v>240621</v>
      </c>
      <c r="C58" s="399" t="s">
        <v>176</v>
      </c>
      <c r="D58" s="376">
        <v>480</v>
      </c>
      <c r="E58" s="376">
        <v>120</v>
      </c>
      <c r="F58" s="376">
        <v>126.9758</v>
      </c>
      <c r="G58" s="283">
        <f t="shared" si="12"/>
        <v>105.81316666666667</v>
      </c>
      <c r="H58" s="376">
        <f t="shared" si="13"/>
        <v>6.975800000000007</v>
      </c>
      <c r="I58" s="390">
        <f t="shared" si="14"/>
        <v>26.45329166666667</v>
      </c>
    </row>
    <row r="59" spans="2:9" ht="19.5" customHeight="1">
      <c r="B59" s="378">
        <v>250000</v>
      </c>
      <c r="C59" s="399" t="s">
        <v>121</v>
      </c>
      <c r="D59" s="376">
        <v>38686.094</v>
      </c>
      <c r="E59" s="376">
        <v>16273.87451</v>
      </c>
      <c r="F59" s="376">
        <f>8974.40198+7299.47253</f>
        <v>16273.874510000001</v>
      </c>
      <c r="G59" s="283">
        <f t="shared" si="12"/>
        <v>100.00000000000003</v>
      </c>
      <c r="H59" s="376">
        <f t="shared" si="13"/>
        <v>0</v>
      </c>
      <c r="I59" s="390">
        <f t="shared" si="14"/>
        <v>42.06647099084235</v>
      </c>
    </row>
    <row r="60" spans="2:9" ht="25.5">
      <c r="B60" s="378">
        <v>500800</v>
      </c>
      <c r="C60" s="399" t="s">
        <v>122</v>
      </c>
      <c r="D60" s="376">
        <v>10005</v>
      </c>
      <c r="E60" s="376">
        <v>2668</v>
      </c>
      <c r="F60" s="376">
        <f>5.2082+1546.95135+18.55481</f>
        <v>1570.7143600000002</v>
      </c>
      <c r="G60" s="283">
        <f t="shared" si="12"/>
        <v>58.872352323838086</v>
      </c>
      <c r="H60" s="376">
        <f t="shared" si="13"/>
        <v>-1097.2856399999998</v>
      </c>
      <c r="I60" s="390">
        <f t="shared" si="14"/>
        <v>15.69929395302349</v>
      </c>
    </row>
    <row r="61" spans="2:9" ht="38.25">
      <c r="B61" s="378">
        <v>501100</v>
      </c>
      <c r="C61" s="399" t="s">
        <v>123</v>
      </c>
      <c r="D61" s="376">
        <f>20772.4</f>
        <v>20772.4</v>
      </c>
      <c r="E61" s="376">
        <f>3075.95</f>
        <v>3075.95</v>
      </c>
      <c r="F61" s="376">
        <v>1262.90821</v>
      </c>
      <c r="G61" s="283">
        <f t="shared" si="12"/>
        <v>41.05750125977341</v>
      </c>
      <c r="H61" s="376">
        <f t="shared" si="13"/>
        <v>-1813.0417899999998</v>
      </c>
      <c r="I61" s="390">
        <f t="shared" si="14"/>
        <v>6.079741435751285</v>
      </c>
    </row>
    <row r="62" spans="2:9" ht="25.5" customHeight="1">
      <c r="B62" s="378">
        <v>241106</v>
      </c>
      <c r="C62" s="399" t="s">
        <v>120</v>
      </c>
      <c r="D62" s="376">
        <v>20</v>
      </c>
      <c r="E62" s="376">
        <v>5</v>
      </c>
      <c r="F62" s="376">
        <v>3.47588</v>
      </c>
      <c r="G62" s="283">
        <f t="shared" si="12"/>
        <v>69.5176</v>
      </c>
      <c r="H62" s="376">
        <f t="shared" si="13"/>
        <v>-1.52412</v>
      </c>
      <c r="I62" s="390">
        <f t="shared" si="14"/>
        <v>17.3794</v>
      </c>
    </row>
    <row r="63" spans="2:9" ht="51.75" customHeight="1">
      <c r="B63" s="378">
        <v>241109</v>
      </c>
      <c r="C63" s="399" t="s">
        <v>191</v>
      </c>
      <c r="D63" s="376">
        <v>22.3</v>
      </c>
      <c r="E63" s="376">
        <v>5.63</v>
      </c>
      <c r="F63" s="376">
        <v>2.93594</v>
      </c>
      <c r="G63" s="283"/>
      <c r="H63" s="376">
        <f t="shared" si="13"/>
        <v>-2.69406</v>
      </c>
      <c r="I63" s="390">
        <f t="shared" si="14"/>
        <v>13.165650224215247</v>
      </c>
    </row>
    <row r="64" spans="2:9" ht="24" customHeight="1">
      <c r="B64" s="378">
        <v>310300</v>
      </c>
      <c r="C64" s="399" t="s">
        <v>177</v>
      </c>
      <c r="D64" s="376">
        <v>53000</v>
      </c>
      <c r="E64" s="376">
        <v>10500</v>
      </c>
      <c r="F64" s="376">
        <v>8267.61649</v>
      </c>
      <c r="G64" s="283">
        <f>F64/E64*100</f>
        <v>78.73920466666668</v>
      </c>
      <c r="H64" s="376">
        <f t="shared" si="13"/>
        <v>-2232.3835099999997</v>
      </c>
      <c r="I64" s="390">
        <f t="shared" si="14"/>
        <v>15.599276396226417</v>
      </c>
    </row>
    <row r="65" spans="2:9" ht="16.5" customHeight="1" thickBot="1">
      <c r="B65" s="392">
        <v>330100</v>
      </c>
      <c r="C65" s="399" t="s">
        <v>74</v>
      </c>
      <c r="D65" s="382">
        <v>24480</v>
      </c>
      <c r="E65" s="382"/>
      <c r="F65" s="382">
        <v>719.82807</v>
      </c>
      <c r="G65" s="283"/>
      <c r="H65" s="376">
        <f t="shared" si="13"/>
        <v>719.82807</v>
      </c>
      <c r="I65" s="390">
        <f t="shared" si="14"/>
        <v>2.9404741421568628</v>
      </c>
    </row>
    <row r="66" spans="2:10" ht="18.75" customHeight="1" thickBot="1">
      <c r="B66" s="454"/>
      <c r="C66" s="455" t="s">
        <v>4</v>
      </c>
      <c r="D66" s="450">
        <f>SUM(D54:D65)</f>
        <v>175945.794</v>
      </c>
      <c r="E66" s="450">
        <f>SUM(E54:E65)</f>
        <v>38848.45451</v>
      </c>
      <c r="F66" s="450">
        <f>SUM(F54:F65)</f>
        <v>32848.69647000001</v>
      </c>
      <c r="G66" s="451">
        <f>F66/E66*100</f>
        <v>84.55599298433972</v>
      </c>
      <c r="H66" s="450">
        <f t="shared" si="13"/>
        <v>-5999.758039999993</v>
      </c>
      <c r="I66" s="422">
        <f t="shared" si="14"/>
        <v>18.669782165977786</v>
      </c>
      <c r="J66" s="294"/>
    </row>
    <row r="67" spans="2:9" ht="15.75" customHeight="1">
      <c r="B67" s="291"/>
      <c r="C67" s="292" t="s">
        <v>178</v>
      </c>
      <c r="D67" s="423">
        <f>D56+D62+D64+D65</f>
        <v>77500</v>
      </c>
      <c r="E67" s="423">
        <f>E56+E62+E64+E65</f>
        <v>10505</v>
      </c>
      <c r="F67" s="423">
        <f>F56+F62+F64+F65</f>
        <v>8990.92044</v>
      </c>
      <c r="G67" s="293">
        <f>F67/E67*100</f>
        <v>85.58705797239409</v>
      </c>
      <c r="H67" s="423">
        <f t="shared" si="13"/>
        <v>-1514.0795600000001</v>
      </c>
      <c r="I67" s="293">
        <f t="shared" si="14"/>
        <v>11.601187664516129</v>
      </c>
    </row>
    <row r="68" spans="4:8" ht="13.5" thickBot="1">
      <c r="D68" s="424"/>
      <c r="E68" s="424"/>
      <c r="F68" s="424"/>
      <c r="H68" s="424"/>
    </row>
    <row r="69" spans="2:9" ht="22.5" customHeight="1" thickBot="1">
      <c r="B69" s="397">
        <v>400000</v>
      </c>
      <c r="C69" s="401" t="s">
        <v>45</v>
      </c>
      <c r="D69" s="425">
        <f>D70</f>
        <v>208977.88999999998</v>
      </c>
      <c r="E69" s="425">
        <f>E70</f>
        <v>15595.35868</v>
      </c>
      <c r="F69" s="425">
        <f>F70</f>
        <v>15595.3583</v>
      </c>
      <c r="G69" s="426">
        <f>F69/E69*100</f>
        <v>99.99999756337762</v>
      </c>
      <c r="H69" s="425">
        <f>F69-E69</f>
        <v>-0.0003799999994953396</v>
      </c>
      <c r="I69" s="422">
        <f>F69/D69*100</f>
        <v>7.462683396793795</v>
      </c>
    </row>
    <row r="70" spans="2:10" ht="17.25" customHeight="1" thickBot="1">
      <c r="B70" s="407">
        <v>410300</v>
      </c>
      <c r="C70" s="408" t="s">
        <v>47</v>
      </c>
      <c r="D70" s="393">
        <f>68431.8+100000+1350.6+39195.49</f>
        <v>208977.88999999998</v>
      </c>
      <c r="E70" s="393">
        <v>15595.35868</v>
      </c>
      <c r="F70" s="393">
        <v>15595.3583</v>
      </c>
      <c r="G70" s="390">
        <f>F70/E70*100</f>
        <v>99.99999756337762</v>
      </c>
      <c r="H70" s="393">
        <f>F70-E70</f>
        <v>-0.0003799999994953396</v>
      </c>
      <c r="I70" s="390">
        <f>F70/D70*100</f>
        <v>7.462683396793795</v>
      </c>
      <c r="J70" s="294"/>
    </row>
    <row r="71" spans="2:9" ht="30.75" customHeight="1" thickBot="1">
      <c r="B71" s="446">
        <v>900102</v>
      </c>
      <c r="C71" s="447" t="s">
        <v>179</v>
      </c>
      <c r="D71" s="448">
        <f>D66+D69</f>
        <v>384923.684</v>
      </c>
      <c r="E71" s="448">
        <f>E66+E69</f>
        <v>54443.81319</v>
      </c>
      <c r="F71" s="448">
        <f>F66+F69</f>
        <v>48444.05477000001</v>
      </c>
      <c r="G71" s="449">
        <f>F71/E71*100</f>
        <v>88.97990778298019</v>
      </c>
      <c r="H71" s="448">
        <f>F71-E71</f>
        <v>-5999.758419999991</v>
      </c>
      <c r="I71" s="422">
        <f>F71/D71*100</f>
        <v>12.585366082592103</v>
      </c>
    </row>
    <row r="72" spans="2:10" ht="15.75" customHeight="1">
      <c r="B72" s="291"/>
      <c r="C72" s="292" t="s">
        <v>178</v>
      </c>
      <c r="D72" s="423">
        <f>(D56+D64+D65+D62)+100000</f>
        <v>177500</v>
      </c>
      <c r="E72" s="423">
        <f>(E56+E64+E65+E62)</f>
        <v>10505</v>
      </c>
      <c r="F72" s="423">
        <f>F67</f>
        <v>8990.92044</v>
      </c>
      <c r="G72" s="293">
        <f>F72/E72*100</f>
        <v>85.58705797239409</v>
      </c>
      <c r="H72" s="423">
        <f>F72-E72</f>
        <v>-1514.0795600000001</v>
      </c>
      <c r="I72" s="390">
        <f>F72/D72*100</f>
        <v>5.0653072901408445</v>
      </c>
      <c r="J72" s="230"/>
    </row>
    <row r="73" spans="2:9" ht="37.5" customHeight="1" hidden="1">
      <c r="B73" s="378">
        <v>430100</v>
      </c>
      <c r="C73" s="427" t="s">
        <v>67</v>
      </c>
      <c r="D73" s="376"/>
      <c r="E73" s="376"/>
      <c r="F73" s="376"/>
      <c r="G73" s="283" t="e">
        <f>F73/E73*100</f>
        <v>#DIV/0!</v>
      </c>
      <c r="H73" s="376">
        <f>F73-E73</f>
        <v>0</v>
      </c>
      <c r="I73" s="283" t="e">
        <f>F73/D73*100</f>
        <v>#DIV/0!</v>
      </c>
    </row>
    <row r="74" spans="2:8" ht="17.25" customHeight="1" hidden="1">
      <c r="B74" s="296">
        <v>900103</v>
      </c>
      <c r="D74" s="428">
        <f>D71+D73</f>
        <v>384923.684</v>
      </c>
      <c r="E74" s="424"/>
      <c r="F74" s="428">
        <f>F71+F73</f>
        <v>48444.05477000001</v>
      </c>
      <c r="H74" s="424"/>
    </row>
    <row r="75" spans="4:8" ht="13.5" thickBot="1">
      <c r="D75" s="424"/>
      <c r="E75" s="424"/>
      <c r="F75" s="424"/>
      <c r="H75" s="424"/>
    </row>
    <row r="76" spans="2:9" ht="32.25" customHeight="1" thickBot="1">
      <c r="B76" s="480" t="s">
        <v>180</v>
      </c>
      <c r="C76" s="481"/>
      <c r="D76" s="452">
        <f>D43+D71</f>
        <v>1777981.634</v>
      </c>
      <c r="E76" s="452">
        <f>E43+E71</f>
        <v>367988.49839</v>
      </c>
      <c r="F76" s="452">
        <f>F43+F71</f>
        <v>374598.65706</v>
      </c>
      <c r="G76" s="453">
        <f>F76/E76*100</f>
        <v>101.7962949110965</v>
      </c>
      <c r="H76" s="452">
        <f>F76-E76</f>
        <v>6610.158669999975</v>
      </c>
      <c r="I76" s="422">
        <f>F76/D76*100</f>
        <v>21.06875852352027</v>
      </c>
    </row>
    <row r="77" spans="2:6" ht="38.25" customHeight="1">
      <c r="B77" s="429"/>
      <c r="C77" s="294"/>
      <c r="D77" s="394"/>
      <c r="E77" s="359"/>
      <c r="F77" s="394"/>
    </row>
    <row r="78" spans="3:6" ht="12.75">
      <c r="C78" s="284"/>
      <c r="D78" s="395"/>
      <c r="E78" s="395"/>
      <c r="F78" s="395"/>
    </row>
    <row r="79" spans="3:6" ht="12.75">
      <c r="C79" s="294"/>
      <c r="D79" s="430"/>
      <c r="E79" s="288"/>
      <c r="F79" s="431"/>
    </row>
    <row r="80" spans="3:6" ht="12.75">
      <c r="C80" s="294"/>
      <c r="D80" s="430"/>
      <c r="E80" s="430"/>
      <c r="F80" s="431"/>
    </row>
    <row r="81" spans="4:6" ht="12.75">
      <c r="D81" s="430"/>
      <c r="E81" s="430"/>
      <c r="F81" s="430"/>
    </row>
    <row r="82" spans="2:9" s="363" customFormat="1" ht="16.5" customHeight="1">
      <c r="B82" s="362"/>
      <c r="D82" s="432"/>
      <c r="E82" s="432"/>
      <c r="F82" s="432"/>
      <c r="G82" s="364"/>
      <c r="H82" s="433"/>
      <c r="I82" s="365"/>
    </row>
    <row r="83" spans="3:9" ht="24" customHeight="1">
      <c r="C83" s="482"/>
      <c r="D83" s="482"/>
      <c r="E83" s="482"/>
      <c r="F83" s="482"/>
      <c r="G83" s="482"/>
      <c r="H83" s="482"/>
      <c r="I83" s="482"/>
    </row>
    <row r="85" ht="12.75">
      <c r="F85" s="294"/>
    </row>
  </sheetData>
  <sheetProtection/>
  <mergeCells count="22">
    <mergeCell ref="F52:F53"/>
    <mergeCell ref="G52:G53"/>
    <mergeCell ref="E6:E7"/>
    <mergeCell ref="F6:F7"/>
    <mergeCell ref="B76:C76"/>
    <mergeCell ref="C83:I83"/>
    <mergeCell ref="I6:I7"/>
    <mergeCell ref="B50:I50"/>
    <mergeCell ref="B52:B53"/>
    <mergeCell ref="C52:C53"/>
    <mergeCell ref="D52:D53"/>
    <mergeCell ref="E52:E53"/>
    <mergeCell ref="G6:G7"/>
    <mergeCell ref="H6:H7"/>
    <mergeCell ref="H52:H53"/>
    <mergeCell ref="I52:I53"/>
    <mergeCell ref="G1:I1"/>
    <mergeCell ref="B3:I3"/>
    <mergeCell ref="B4:I4"/>
    <mergeCell ref="B6:B7"/>
    <mergeCell ref="C6:C7"/>
    <mergeCell ref="D6:D7"/>
  </mergeCells>
  <printOptions/>
  <pageMargins left="0.6299212598425197" right="0.15748031496062992" top="0.5" bottom="0.15748031496062992" header="0.15748031496062992" footer="0.1968503937007874"/>
  <pageSetup fitToHeight="2" fitToWidth="1" horizontalDpi="600" verticalDpi="600" orientation="portrait" paperSize="9" scale="98" r:id="rId3"/>
  <rowBreaks count="1" manualBreakCount="1">
    <brk id="45" max="8" man="1"/>
  </rowBreaks>
  <legacyDrawing r:id="rId2"/>
</worksheet>
</file>

<file path=xl/worksheets/sheet2.xml><?xml version="1.0" encoding="utf-8"?>
<worksheet xmlns="http://schemas.openxmlformats.org/spreadsheetml/2006/main" xmlns:r="http://schemas.openxmlformats.org/officeDocument/2006/relationships">
  <sheetPr>
    <tabColor rgb="FF00B050"/>
    <pageSetUpPr fitToPage="1"/>
  </sheetPr>
  <dimension ref="B2:G110"/>
  <sheetViews>
    <sheetView zoomScaleSheetLayoutView="100" zoomScalePageLayoutView="0" workbookViewId="0" topLeftCell="A1">
      <selection activeCell="D4" sqref="D4:F4"/>
    </sheetView>
  </sheetViews>
  <sheetFormatPr defaultColWidth="9.00390625" defaultRowHeight="12.75"/>
  <cols>
    <col min="1" max="1" width="0.37109375" style="0" customWidth="1"/>
    <col min="2" max="2" width="10.75390625" style="0" customWidth="1"/>
    <col min="3" max="3" width="63.25390625" style="1" customWidth="1"/>
    <col min="4" max="4" width="15.25390625" style="0" customWidth="1"/>
    <col min="5" max="5" width="13.625" style="0" customWidth="1"/>
    <col min="6" max="6" width="15.875" style="0" customWidth="1"/>
  </cols>
  <sheetData>
    <row r="1" ht="4.5" customHeight="1"/>
    <row r="2" spans="3:6" ht="20.25" customHeight="1">
      <c r="C2" s="462" t="s">
        <v>150</v>
      </c>
      <c r="D2" s="462"/>
      <c r="E2" s="462"/>
      <c r="F2" s="462"/>
    </row>
    <row r="3" spans="3:6" ht="15">
      <c r="C3" s="260"/>
      <c r="D3" s="462" t="s">
        <v>68</v>
      </c>
      <c r="E3" s="462"/>
      <c r="F3" s="462"/>
    </row>
    <row r="4" spans="3:6" ht="15">
      <c r="C4" s="260"/>
      <c r="D4" s="462" t="s">
        <v>206</v>
      </c>
      <c r="E4" s="462"/>
      <c r="F4" s="462"/>
    </row>
    <row r="5" spans="4:6" ht="12.75" customHeight="1">
      <c r="D5" s="3"/>
      <c r="E5" s="39"/>
      <c r="F5" s="40"/>
    </row>
    <row r="6" spans="3:4" ht="18" customHeight="1">
      <c r="C6" s="463" t="s">
        <v>131</v>
      </c>
      <c r="D6" s="463"/>
    </row>
    <row r="7" ht="7.5" customHeight="1" thickBot="1">
      <c r="E7" s="3"/>
    </row>
    <row r="8" ht="9" customHeight="1" hidden="1" thickBot="1">
      <c r="F8" s="2" t="s">
        <v>0</v>
      </c>
    </row>
    <row r="9" spans="2:6" ht="33" customHeight="1">
      <c r="B9" s="4" t="s">
        <v>1</v>
      </c>
      <c r="C9" s="5" t="s">
        <v>2</v>
      </c>
      <c r="D9" s="5" t="s">
        <v>3</v>
      </c>
      <c r="E9" s="5" t="s">
        <v>4</v>
      </c>
      <c r="F9" s="6" t="s">
        <v>5</v>
      </c>
    </row>
    <row r="10" spans="2:6" ht="15" thickBot="1">
      <c r="B10" s="7">
        <v>1</v>
      </c>
      <c r="C10" s="8">
        <v>2</v>
      </c>
      <c r="D10" s="8">
        <v>3</v>
      </c>
      <c r="E10" s="8">
        <v>4</v>
      </c>
      <c r="F10" s="9">
        <v>5</v>
      </c>
    </row>
    <row r="11" spans="2:6" ht="15.75" customHeight="1">
      <c r="B11" s="10">
        <v>10000000</v>
      </c>
      <c r="C11" s="11" t="s">
        <v>6</v>
      </c>
      <c r="D11" s="123">
        <f>D12+D19+D23+D32</f>
        <v>248094368.51</v>
      </c>
      <c r="E11" s="110">
        <f>E17+E23</f>
        <v>4618889.71</v>
      </c>
      <c r="F11" s="111">
        <f>D11+E11</f>
        <v>252713258.22</v>
      </c>
    </row>
    <row r="12" spans="2:6" ht="26.25" customHeight="1">
      <c r="B12" s="49">
        <v>11000000</v>
      </c>
      <c r="C12" s="50" t="s">
        <v>7</v>
      </c>
      <c r="D12" s="133">
        <f>D13+D15</f>
        <v>192811076.41</v>
      </c>
      <c r="E12" s="133"/>
      <c r="F12" s="133">
        <f>F13+F15</f>
        <v>192811076.41</v>
      </c>
    </row>
    <row r="13" spans="2:6" ht="14.25" customHeight="1">
      <c r="B13" s="14">
        <v>11010000</v>
      </c>
      <c r="C13" s="15" t="s">
        <v>70</v>
      </c>
      <c r="D13" s="116">
        <v>189517738.96</v>
      </c>
      <c r="E13" s="90"/>
      <c r="F13" s="91">
        <f>D13+E13</f>
        <v>189517738.96</v>
      </c>
    </row>
    <row r="14" spans="2:6" ht="25.5">
      <c r="B14" s="12">
        <v>11010400</v>
      </c>
      <c r="C14" s="13" t="s">
        <v>9</v>
      </c>
      <c r="D14" s="116">
        <v>780497.12</v>
      </c>
      <c r="E14" s="90"/>
      <c r="F14" s="91">
        <f>D14+E14</f>
        <v>780497.12</v>
      </c>
    </row>
    <row r="15" spans="2:6" ht="14.25" customHeight="1">
      <c r="B15" s="14">
        <v>11020000</v>
      </c>
      <c r="C15" s="15" t="s">
        <v>10</v>
      </c>
      <c r="D15" s="162">
        <f>D16</f>
        <v>3293337.45</v>
      </c>
      <c r="E15" s="112"/>
      <c r="F15" s="94">
        <f>F16</f>
        <v>3293337.45</v>
      </c>
    </row>
    <row r="16" spans="2:6" ht="25.5">
      <c r="B16" s="12">
        <v>11020200</v>
      </c>
      <c r="C16" s="13" t="s">
        <v>11</v>
      </c>
      <c r="D16" s="138">
        <v>3293337.45</v>
      </c>
      <c r="E16" s="96"/>
      <c r="F16" s="91">
        <f>D16+E16</f>
        <v>3293337.45</v>
      </c>
    </row>
    <row r="17" spans="2:6" ht="16.5" customHeight="1">
      <c r="B17" s="14">
        <v>12000000</v>
      </c>
      <c r="C17" s="15" t="s">
        <v>12</v>
      </c>
      <c r="D17" s="162"/>
      <c r="E17" s="112">
        <f>E18</f>
        <v>4517151.89</v>
      </c>
      <c r="F17" s="94">
        <f>F18</f>
        <v>4517151.89</v>
      </c>
    </row>
    <row r="18" spans="2:6" ht="25.5">
      <c r="B18" s="12">
        <v>12020000</v>
      </c>
      <c r="C18" s="24" t="s">
        <v>13</v>
      </c>
      <c r="D18" s="138"/>
      <c r="E18" s="96">
        <v>4517151.89</v>
      </c>
      <c r="F18" s="91">
        <f>D18+E18</f>
        <v>4517151.89</v>
      </c>
    </row>
    <row r="19" spans="2:6" ht="14.25" customHeight="1">
      <c r="B19" s="14">
        <v>13000000</v>
      </c>
      <c r="C19" s="63" t="s">
        <v>14</v>
      </c>
      <c r="D19" s="162">
        <f>D20+D21+D22</f>
        <v>37018642.75</v>
      </c>
      <c r="E19" s="112"/>
      <c r="F19" s="114">
        <f>D19+E19</f>
        <v>37018642.75</v>
      </c>
    </row>
    <row r="20" spans="2:6" ht="15" customHeight="1" hidden="1">
      <c r="B20" s="83">
        <v>13020000</v>
      </c>
      <c r="C20" s="79" t="s">
        <v>87</v>
      </c>
      <c r="D20" s="163">
        <v>0</v>
      </c>
      <c r="E20" s="164"/>
      <c r="F20" s="146">
        <f>D20+E20</f>
        <v>0</v>
      </c>
    </row>
    <row r="21" spans="2:6" ht="15.75" customHeight="1" hidden="1">
      <c r="B21" s="83">
        <v>13030200</v>
      </c>
      <c r="C21" s="79" t="s">
        <v>95</v>
      </c>
      <c r="D21" s="163"/>
      <c r="E21" s="164"/>
      <c r="F21" s="146">
        <f>D21+E21</f>
        <v>0</v>
      </c>
    </row>
    <row r="22" spans="2:6" ht="12.75" customHeight="1">
      <c r="B22" s="12">
        <v>13050000</v>
      </c>
      <c r="C22" s="13" t="s">
        <v>15</v>
      </c>
      <c r="D22" s="116">
        <v>37018642.75</v>
      </c>
      <c r="E22" s="90"/>
      <c r="F22" s="91">
        <f aca="true" t="shared" si="0" ref="F22:F31">D22+E22</f>
        <v>37018642.75</v>
      </c>
    </row>
    <row r="23" spans="2:6" ht="14.25" customHeight="1">
      <c r="B23" s="14">
        <v>14000000</v>
      </c>
      <c r="C23" s="16" t="s">
        <v>16</v>
      </c>
      <c r="D23" s="133">
        <f>D24+D30</f>
        <v>5827265.1899999995</v>
      </c>
      <c r="E23" s="93">
        <f>E30</f>
        <v>101737.82</v>
      </c>
      <c r="F23" s="94">
        <f t="shared" si="0"/>
        <v>5929003.01</v>
      </c>
    </row>
    <row r="24" spans="2:6" ht="17.25" customHeight="1">
      <c r="B24" s="52">
        <v>14060000</v>
      </c>
      <c r="C24" s="80" t="s">
        <v>17</v>
      </c>
      <c r="D24" s="165">
        <f>SUM(D26:D29)</f>
        <v>108893.93</v>
      </c>
      <c r="E24" s="121"/>
      <c r="F24" s="146">
        <f t="shared" si="0"/>
        <v>108893.93</v>
      </c>
    </row>
    <row r="25" spans="2:6" ht="12" customHeight="1" hidden="1">
      <c r="B25" s="52"/>
      <c r="C25" s="80"/>
      <c r="D25" s="165"/>
      <c r="E25" s="121"/>
      <c r="F25" s="146"/>
    </row>
    <row r="26" spans="2:6" ht="15.75" customHeight="1" hidden="1">
      <c r="B26" s="83">
        <v>14060200</v>
      </c>
      <c r="C26" s="80" t="s">
        <v>88</v>
      </c>
      <c r="D26" s="165"/>
      <c r="E26" s="121"/>
      <c r="F26" s="146">
        <f t="shared" si="0"/>
        <v>0</v>
      </c>
    </row>
    <row r="27" spans="2:6" ht="15" customHeight="1">
      <c r="B27" s="12">
        <v>14060300</v>
      </c>
      <c r="C27" s="13" t="s">
        <v>18</v>
      </c>
      <c r="D27" s="116">
        <v>108638.93</v>
      </c>
      <c r="E27" s="90"/>
      <c r="F27" s="91">
        <f t="shared" si="0"/>
        <v>108638.93</v>
      </c>
    </row>
    <row r="28" spans="2:6" ht="0.75" customHeight="1" hidden="1">
      <c r="B28" s="12">
        <v>14061100</v>
      </c>
      <c r="C28" s="13" t="s">
        <v>19</v>
      </c>
      <c r="D28" s="116"/>
      <c r="E28" s="90"/>
      <c r="F28" s="91">
        <f t="shared" si="0"/>
        <v>0</v>
      </c>
    </row>
    <row r="29" spans="2:6" ht="25.5">
      <c r="B29" s="12">
        <v>14060900</v>
      </c>
      <c r="C29" s="13" t="s">
        <v>64</v>
      </c>
      <c r="D29" s="116">
        <v>255</v>
      </c>
      <c r="E29" s="90"/>
      <c r="F29" s="91">
        <f t="shared" si="0"/>
        <v>255</v>
      </c>
    </row>
    <row r="30" spans="2:6" ht="25.5">
      <c r="B30" s="14">
        <v>14070000</v>
      </c>
      <c r="C30" s="15" t="s">
        <v>20</v>
      </c>
      <c r="D30" s="133">
        <v>5718371.26</v>
      </c>
      <c r="E30" s="93">
        <f>E31</f>
        <v>101737.82</v>
      </c>
      <c r="F30" s="94">
        <f t="shared" si="0"/>
        <v>5820109.08</v>
      </c>
    </row>
    <row r="31" spans="2:6" ht="27" customHeight="1">
      <c r="B31" s="12">
        <v>14071500</v>
      </c>
      <c r="C31" s="13" t="s">
        <v>21</v>
      </c>
      <c r="D31" s="116"/>
      <c r="E31" s="90">
        <v>101737.82</v>
      </c>
      <c r="F31" s="91">
        <f t="shared" si="0"/>
        <v>101737.82</v>
      </c>
    </row>
    <row r="32" spans="2:6" ht="12.75">
      <c r="B32" s="14">
        <v>16000000</v>
      </c>
      <c r="C32" s="16" t="s">
        <v>22</v>
      </c>
      <c r="D32" s="133">
        <f>D33+D34+D35+D36</f>
        <v>12437384.16</v>
      </c>
      <c r="E32" s="93"/>
      <c r="F32" s="94">
        <f>SUM(F33:F36)</f>
        <v>12437384.16</v>
      </c>
    </row>
    <row r="33" spans="2:6" ht="18.75" customHeight="1">
      <c r="B33" s="12">
        <v>16010000</v>
      </c>
      <c r="C33" s="13" t="s">
        <v>23</v>
      </c>
      <c r="D33" s="116">
        <v>4054179.49</v>
      </c>
      <c r="E33" s="90"/>
      <c r="F33" s="91">
        <f aca="true" t="shared" si="1" ref="F33:F63">D33+E33</f>
        <v>4054179.49</v>
      </c>
    </row>
    <row r="34" spans="2:6" ht="18" customHeight="1" hidden="1">
      <c r="B34" s="12">
        <v>16030000</v>
      </c>
      <c r="C34" s="13" t="s">
        <v>78</v>
      </c>
      <c r="D34" s="116"/>
      <c r="E34" s="90"/>
      <c r="F34" s="91">
        <f t="shared" si="1"/>
        <v>0</v>
      </c>
    </row>
    <row r="35" spans="2:6" ht="15" customHeight="1" hidden="1">
      <c r="B35" s="12">
        <v>16040000</v>
      </c>
      <c r="C35" s="13" t="s">
        <v>58</v>
      </c>
      <c r="D35" s="116">
        <v>0</v>
      </c>
      <c r="E35" s="90"/>
      <c r="F35" s="91">
        <f t="shared" si="1"/>
        <v>0</v>
      </c>
    </row>
    <row r="36" spans="2:6" ht="15" customHeight="1">
      <c r="B36" s="12">
        <v>16050000</v>
      </c>
      <c r="C36" s="13" t="s">
        <v>24</v>
      </c>
      <c r="D36" s="116">
        <v>8383204.67</v>
      </c>
      <c r="E36" s="90"/>
      <c r="F36" s="91">
        <f t="shared" si="1"/>
        <v>8383204.67</v>
      </c>
    </row>
    <row r="37" spans="2:6" ht="14.25" customHeight="1">
      <c r="B37" s="14">
        <v>20000000</v>
      </c>
      <c r="C37" s="16" t="s">
        <v>25</v>
      </c>
      <c r="D37" s="133">
        <f>D38+D49+D52+D54</f>
        <v>10825694.54</v>
      </c>
      <c r="E37" s="93">
        <f>E38+E54+E63</f>
        <v>3696042.65</v>
      </c>
      <c r="F37" s="94">
        <f t="shared" si="1"/>
        <v>14521737.19</v>
      </c>
    </row>
    <row r="38" spans="2:6" ht="15" customHeight="1">
      <c r="B38" s="14">
        <v>21000000</v>
      </c>
      <c r="C38" s="16" t="s">
        <v>26</v>
      </c>
      <c r="D38" s="120">
        <f>D39+D41+D42</f>
        <v>3808130.46</v>
      </c>
      <c r="E38" s="120">
        <f>E39+E40+E42+E47</f>
        <v>1477.5</v>
      </c>
      <c r="F38" s="94">
        <f t="shared" si="1"/>
        <v>3809607.96</v>
      </c>
    </row>
    <row r="39" spans="2:6" ht="39.75" customHeight="1">
      <c r="B39" s="12">
        <v>21010300</v>
      </c>
      <c r="C39" s="13" t="s">
        <v>81</v>
      </c>
      <c r="D39" s="116">
        <v>1337485.59</v>
      </c>
      <c r="E39" s="119"/>
      <c r="F39" s="91">
        <f t="shared" si="1"/>
        <v>1337485.59</v>
      </c>
    </row>
    <row r="40" spans="2:6" ht="27" customHeight="1" hidden="1">
      <c r="B40" s="12">
        <v>21010800</v>
      </c>
      <c r="C40" s="13" t="s">
        <v>75</v>
      </c>
      <c r="D40" s="116"/>
      <c r="E40" s="119">
        <v>0</v>
      </c>
      <c r="F40" s="91">
        <f t="shared" si="1"/>
        <v>0</v>
      </c>
    </row>
    <row r="41" spans="2:6" ht="26.25" customHeight="1" hidden="1">
      <c r="B41" s="12">
        <v>21040000</v>
      </c>
      <c r="C41" s="13" t="s">
        <v>27</v>
      </c>
      <c r="D41" s="116"/>
      <c r="E41" s="119"/>
      <c r="F41" s="91">
        <f t="shared" si="1"/>
        <v>0</v>
      </c>
    </row>
    <row r="42" spans="2:6" s="227" customFormat="1" ht="15.75" customHeight="1">
      <c r="B42" s="52">
        <v>21080000</v>
      </c>
      <c r="C42" s="62" t="s">
        <v>28</v>
      </c>
      <c r="D42" s="175">
        <f>SUM(D43:D46)</f>
        <v>2470644.87</v>
      </c>
      <c r="E42" s="196"/>
      <c r="F42" s="114">
        <f t="shared" si="1"/>
        <v>2470644.87</v>
      </c>
    </row>
    <row r="43" spans="2:6" ht="13.5" customHeight="1" hidden="1">
      <c r="B43" s="12">
        <v>21080500</v>
      </c>
      <c r="C43" s="13" t="s">
        <v>28</v>
      </c>
      <c r="D43" s="89"/>
      <c r="E43" s="119"/>
      <c r="F43" s="91">
        <f t="shared" si="1"/>
        <v>0</v>
      </c>
    </row>
    <row r="44" spans="2:6" ht="15" customHeight="1">
      <c r="B44" s="12">
        <v>21080900</v>
      </c>
      <c r="C44" s="13" t="s">
        <v>124</v>
      </c>
      <c r="D44" s="89">
        <v>58566.36</v>
      </c>
      <c r="E44" s="119"/>
      <c r="F44" s="91">
        <f t="shared" si="1"/>
        <v>58566.36</v>
      </c>
    </row>
    <row r="45" spans="2:6" ht="15" customHeight="1">
      <c r="B45" s="12">
        <v>21081100</v>
      </c>
      <c r="C45" s="13" t="s">
        <v>33</v>
      </c>
      <c r="D45" s="89">
        <v>19033.57</v>
      </c>
      <c r="E45" s="119"/>
      <c r="F45" s="91">
        <f t="shared" si="1"/>
        <v>19033.57</v>
      </c>
    </row>
    <row r="46" spans="2:6" ht="16.5" customHeight="1">
      <c r="B46" s="12">
        <v>21081300</v>
      </c>
      <c r="C46" s="13" t="s">
        <v>187</v>
      </c>
      <c r="D46" s="89">
        <v>2393044.94</v>
      </c>
      <c r="E46" s="119"/>
      <c r="F46" s="91">
        <f t="shared" si="1"/>
        <v>2393044.94</v>
      </c>
    </row>
    <row r="47" spans="2:6" ht="26.25" customHeight="1">
      <c r="B47" s="12">
        <v>21110000</v>
      </c>
      <c r="C47" s="13" t="s">
        <v>76</v>
      </c>
      <c r="D47" s="116"/>
      <c r="E47" s="119">
        <v>1477.5</v>
      </c>
      <c r="F47" s="91">
        <f t="shared" si="1"/>
        <v>1477.5</v>
      </c>
    </row>
    <row r="48" spans="2:6" ht="18" customHeight="1" hidden="1">
      <c r="B48" s="12"/>
      <c r="C48" s="13"/>
      <c r="D48" s="116"/>
      <c r="E48" s="90"/>
      <c r="F48" s="91"/>
    </row>
    <row r="49" spans="2:6" ht="24.75" customHeight="1">
      <c r="B49" s="14">
        <v>22000000</v>
      </c>
      <c r="C49" s="16" t="s">
        <v>29</v>
      </c>
      <c r="D49" s="133">
        <f>D50+D51</f>
        <v>6869122.72</v>
      </c>
      <c r="E49" s="93"/>
      <c r="F49" s="94">
        <f t="shared" si="1"/>
        <v>6869122.72</v>
      </c>
    </row>
    <row r="50" spans="2:6" ht="15" customHeight="1">
      <c r="B50" s="12">
        <v>22080400</v>
      </c>
      <c r="C50" s="13" t="s">
        <v>30</v>
      </c>
      <c r="D50" s="116">
        <v>5452949.09</v>
      </c>
      <c r="E50" s="90"/>
      <c r="F50" s="91">
        <f t="shared" si="1"/>
        <v>5452949.09</v>
      </c>
    </row>
    <row r="51" spans="2:6" ht="14.25" customHeight="1">
      <c r="B51" s="12">
        <v>22090000</v>
      </c>
      <c r="C51" s="13" t="s">
        <v>31</v>
      </c>
      <c r="D51" s="116">
        <v>1416173.63</v>
      </c>
      <c r="E51" s="90"/>
      <c r="F51" s="91">
        <f t="shared" si="1"/>
        <v>1416173.63</v>
      </c>
    </row>
    <row r="52" spans="2:6" ht="12.75" hidden="1">
      <c r="B52" s="14"/>
      <c r="C52" s="16"/>
      <c r="D52" s="133"/>
      <c r="E52" s="93"/>
      <c r="F52" s="94"/>
    </row>
    <row r="53" spans="2:6" ht="12.75" hidden="1">
      <c r="B53" s="12"/>
      <c r="C53" s="13"/>
      <c r="D53" s="116"/>
      <c r="E53" s="90"/>
      <c r="F53" s="91"/>
    </row>
    <row r="54" spans="2:7" ht="12.75">
      <c r="B54" s="14">
        <v>24000000</v>
      </c>
      <c r="C54" s="16" t="s">
        <v>34</v>
      </c>
      <c r="D54" s="133">
        <f>D55+D56+D60</f>
        <v>148441.36</v>
      </c>
      <c r="E54" s="93">
        <f>SUM(E55:E56)+E60</f>
        <v>133387.62</v>
      </c>
      <c r="F54" s="114">
        <f t="shared" si="1"/>
        <v>281828.98</v>
      </c>
      <c r="G54" s="44"/>
    </row>
    <row r="55" spans="2:6" ht="38.25" customHeight="1" hidden="1">
      <c r="B55" s="12">
        <v>24030000</v>
      </c>
      <c r="C55" s="13" t="s">
        <v>35</v>
      </c>
      <c r="D55" s="116"/>
      <c r="E55" s="90"/>
      <c r="F55" s="91">
        <f t="shared" si="1"/>
        <v>0</v>
      </c>
    </row>
    <row r="56" spans="2:6" ht="12.75">
      <c r="B56" s="14">
        <v>24060000</v>
      </c>
      <c r="C56" s="16" t="s">
        <v>36</v>
      </c>
      <c r="D56" s="133">
        <f>D57+D58</f>
        <v>148441.36</v>
      </c>
      <c r="E56" s="93">
        <f>E59</f>
        <v>126975.8</v>
      </c>
      <c r="F56" s="94">
        <f t="shared" si="1"/>
        <v>275417.16</v>
      </c>
    </row>
    <row r="57" spans="2:6" ht="12.75">
      <c r="B57" s="12">
        <v>24060300</v>
      </c>
      <c r="C57" s="13" t="s">
        <v>36</v>
      </c>
      <c r="D57" s="116">
        <v>148441.36</v>
      </c>
      <c r="E57" s="90"/>
      <c r="F57" s="91">
        <f t="shared" si="1"/>
        <v>148441.36</v>
      </c>
    </row>
    <row r="58" spans="2:6" ht="15" customHeight="1" hidden="1">
      <c r="B58" s="12"/>
      <c r="C58" s="13"/>
      <c r="D58" s="116"/>
      <c r="E58" s="90"/>
      <c r="F58" s="91"/>
    </row>
    <row r="59" spans="2:6" ht="38.25">
      <c r="B59" s="12">
        <v>24062100</v>
      </c>
      <c r="C59" s="13" t="s">
        <v>125</v>
      </c>
      <c r="D59" s="116"/>
      <c r="E59" s="90">
        <v>126975.8</v>
      </c>
      <c r="F59" s="91">
        <f t="shared" si="1"/>
        <v>126975.8</v>
      </c>
    </row>
    <row r="60" spans="2:6" ht="13.5" customHeight="1">
      <c r="B60" s="12">
        <v>24110000</v>
      </c>
      <c r="C60" s="13" t="s">
        <v>71</v>
      </c>
      <c r="D60" s="116"/>
      <c r="E60" s="119">
        <v>6411.82</v>
      </c>
      <c r="F60" s="91">
        <f t="shared" si="1"/>
        <v>6411.82</v>
      </c>
    </row>
    <row r="61" spans="2:6" ht="17.25" customHeight="1">
      <c r="B61" s="12">
        <v>24110600</v>
      </c>
      <c r="C61" s="13" t="s">
        <v>72</v>
      </c>
      <c r="D61" s="116"/>
      <c r="E61" s="90">
        <v>3475.88</v>
      </c>
      <c r="F61" s="91">
        <f t="shared" si="1"/>
        <v>3475.88</v>
      </c>
    </row>
    <row r="62" spans="2:6" ht="50.25" customHeight="1">
      <c r="B62" s="12">
        <v>24110900</v>
      </c>
      <c r="C62" s="76" t="s">
        <v>183</v>
      </c>
      <c r="D62" s="116"/>
      <c r="E62" s="90">
        <v>2935.94</v>
      </c>
      <c r="F62" s="91">
        <f t="shared" si="1"/>
        <v>2935.94</v>
      </c>
    </row>
    <row r="63" spans="2:6" ht="16.5" customHeight="1">
      <c r="B63" s="18">
        <v>25000000</v>
      </c>
      <c r="C63" s="13" t="s">
        <v>37</v>
      </c>
      <c r="D63" s="116"/>
      <c r="E63" s="93">
        <v>3561177.53</v>
      </c>
      <c r="F63" s="94">
        <f t="shared" si="1"/>
        <v>3561177.53</v>
      </c>
    </row>
    <row r="64" spans="2:6" ht="12.75">
      <c r="B64" s="18">
        <v>30000000</v>
      </c>
      <c r="C64" s="16" t="s">
        <v>38</v>
      </c>
      <c r="D64" s="133">
        <f>D65</f>
        <v>23096.03</v>
      </c>
      <c r="E64" s="92">
        <f>E65</f>
        <v>8987444.56</v>
      </c>
      <c r="F64" s="92">
        <f>D64+E64</f>
        <v>9010540.59</v>
      </c>
    </row>
    <row r="65" spans="2:6" ht="12.75">
      <c r="B65" s="18">
        <v>31000000</v>
      </c>
      <c r="C65" s="16" t="s">
        <v>39</v>
      </c>
      <c r="D65" s="92">
        <f>D66+D67+D68</f>
        <v>23096.03</v>
      </c>
      <c r="E65" s="92">
        <f>E67+E68</f>
        <v>8987444.56</v>
      </c>
      <c r="F65" s="94">
        <f>F67+F68</f>
        <v>8987444.56</v>
      </c>
    </row>
    <row r="66" spans="2:6" ht="51">
      <c r="B66" s="371">
        <v>31010200</v>
      </c>
      <c r="C66" s="76" t="s">
        <v>192</v>
      </c>
      <c r="D66" s="372">
        <v>23096.03</v>
      </c>
      <c r="E66" s="92"/>
      <c r="F66" s="91">
        <f aca="true" t="shared" si="2" ref="F66:F71">D66+E66</f>
        <v>23096.03</v>
      </c>
    </row>
    <row r="67" spans="2:6" ht="25.5">
      <c r="B67" s="17">
        <v>31030000</v>
      </c>
      <c r="C67" s="13" t="s">
        <v>40</v>
      </c>
      <c r="D67" s="116"/>
      <c r="E67" s="89">
        <v>8267616.49</v>
      </c>
      <c r="F67" s="91">
        <f t="shared" si="2"/>
        <v>8267616.49</v>
      </c>
    </row>
    <row r="68" spans="2:6" ht="12.75">
      <c r="B68" s="17">
        <v>33010000</v>
      </c>
      <c r="C68" s="13" t="s">
        <v>74</v>
      </c>
      <c r="D68" s="116"/>
      <c r="E68" s="89">
        <v>719828.07</v>
      </c>
      <c r="F68" s="91">
        <f t="shared" si="2"/>
        <v>719828.07</v>
      </c>
    </row>
    <row r="69" spans="2:6" ht="12.75">
      <c r="B69" s="18">
        <v>50000000</v>
      </c>
      <c r="C69" s="16" t="s">
        <v>41</v>
      </c>
      <c r="D69" s="133"/>
      <c r="E69" s="93">
        <f>E70+E71</f>
        <v>2700096.75</v>
      </c>
      <c r="F69" s="114">
        <f t="shared" si="2"/>
        <v>2700096.75</v>
      </c>
    </row>
    <row r="70" spans="2:6" ht="14.25" customHeight="1">
      <c r="B70" s="17">
        <v>50080000</v>
      </c>
      <c r="C70" s="13" t="s">
        <v>42</v>
      </c>
      <c r="D70" s="116"/>
      <c r="E70" s="90">
        <v>1570714.36</v>
      </c>
      <c r="F70" s="91">
        <f t="shared" si="2"/>
        <v>1570714.36</v>
      </c>
    </row>
    <row r="71" spans="2:6" ht="35.25" customHeight="1">
      <c r="B71" s="12">
        <v>50110000</v>
      </c>
      <c r="C71" s="13" t="s">
        <v>43</v>
      </c>
      <c r="D71" s="116"/>
      <c r="E71" s="90">
        <v>1129382.39</v>
      </c>
      <c r="F71" s="91">
        <f t="shared" si="2"/>
        <v>1129382.39</v>
      </c>
    </row>
    <row r="72" spans="2:6" ht="15.75" customHeight="1">
      <c r="B72" s="19"/>
      <c r="C72" s="20" t="s">
        <v>44</v>
      </c>
      <c r="D72" s="133">
        <f>D11+D37+D64+D69</f>
        <v>258943159.07999998</v>
      </c>
      <c r="E72" s="93">
        <f>E11+E37+E64+E69</f>
        <v>20002473.67</v>
      </c>
      <c r="F72" s="94">
        <f>F11+F37+F69+F64</f>
        <v>278945632.74999994</v>
      </c>
    </row>
    <row r="73" spans="2:6" s="227" customFormat="1" ht="16.5" customHeight="1">
      <c r="B73" s="329">
        <v>40000000</v>
      </c>
      <c r="C73" s="337" t="s">
        <v>45</v>
      </c>
      <c r="D73" s="338">
        <f>D74+D79</f>
        <v>3714833.24</v>
      </c>
      <c r="E73" s="339">
        <f>E74+E79</f>
        <v>0</v>
      </c>
      <c r="F73" s="114">
        <f>F74+F79</f>
        <v>3714833.24</v>
      </c>
    </row>
    <row r="74" spans="2:6" ht="15" customHeight="1">
      <c r="B74" s="45">
        <v>41020000</v>
      </c>
      <c r="C74" s="20" t="s">
        <v>46</v>
      </c>
      <c r="D74" s="171">
        <f>SUM(D75:D78)</f>
        <v>0</v>
      </c>
      <c r="E74" s="93"/>
      <c r="F74" s="172">
        <f>SUM(F75:F78)</f>
        <v>0</v>
      </c>
    </row>
    <row r="75" spans="2:6" ht="24" customHeight="1" hidden="1">
      <c r="B75" s="64">
        <v>41020600</v>
      </c>
      <c r="C75" s="24" t="s">
        <v>147</v>
      </c>
      <c r="D75" s="165"/>
      <c r="E75" s="112"/>
      <c r="F75" s="91">
        <f aca="true" t="shared" si="3" ref="F75:F80">D75+E75</f>
        <v>0</v>
      </c>
    </row>
    <row r="76" spans="2:6" ht="39" customHeight="1" hidden="1">
      <c r="B76" s="43">
        <v>41021000</v>
      </c>
      <c r="C76" s="24" t="s">
        <v>181</v>
      </c>
      <c r="D76" s="165"/>
      <c r="E76" s="112"/>
      <c r="F76" s="91">
        <f t="shared" si="3"/>
        <v>0</v>
      </c>
    </row>
    <row r="77" spans="2:6" ht="103.5" customHeight="1" hidden="1">
      <c r="B77" s="43">
        <v>41020700</v>
      </c>
      <c r="C77" s="81" t="s">
        <v>84</v>
      </c>
      <c r="D77" s="116"/>
      <c r="E77" s="96"/>
      <c r="F77" s="91">
        <f t="shared" si="3"/>
        <v>0</v>
      </c>
    </row>
    <row r="78" spans="2:6" ht="54" customHeight="1" hidden="1">
      <c r="B78" s="43">
        <v>41021300</v>
      </c>
      <c r="C78" s="82" t="s">
        <v>85</v>
      </c>
      <c r="D78" s="117"/>
      <c r="E78" s="102"/>
      <c r="F78" s="91">
        <f t="shared" si="3"/>
        <v>0</v>
      </c>
    </row>
    <row r="79" spans="2:6" ht="18.75" customHeight="1">
      <c r="B79" s="45">
        <v>41030000</v>
      </c>
      <c r="C79" s="20" t="s">
        <v>47</v>
      </c>
      <c r="D79" s="171">
        <f>SUM(D80:D99)</f>
        <v>3714833.24</v>
      </c>
      <c r="E79" s="93">
        <f>SUM(E80:E99)</f>
        <v>0</v>
      </c>
      <c r="F79" s="172">
        <f t="shared" si="3"/>
        <v>3714833.24</v>
      </c>
    </row>
    <row r="80" spans="2:6" ht="25.5" customHeight="1" hidden="1">
      <c r="B80" s="167">
        <v>41030500</v>
      </c>
      <c r="C80" s="82" t="s">
        <v>83</v>
      </c>
      <c r="D80" s="330"/>
      <c r="E80" s="331"/>
      <c r="F80" s="91">
        <f t="shared" si="3"/>
        <v>0</v>
      </c>
    </row>
    <row r="81" spans="2:6" ht="108.75" customHeight="1" hidden="1">
      <c r="B81" s="167">
        <v>41030700</v>
      </c>
      <c r="C81" s="82" t="s">
        <v>82</v>
      </c>
      <c r="D81" s="333"/>
      <c r="E81" s="334"/>
      <c r="F81" s="91">
        <f aca="true" t="shared" si="4" ref="F81:F102">D81+E81</f>
        <v>0</v>
      </c>
    </row>
    <row r="82" spans="2:6" ht="27.75" customHeight="1" hidden="1">
      <c r="B82" s="167">
        <v>41030300</v>
      </c>
      <c r="C82" s="82" t="s">
        <v>105</v>
      </c>
      <c r="D82" s="332"/>
      <c r="E82" s="119"/>
      <c r="F82" s="91">
        <f t="shared" si="4"/>
        <v>0</v>
      </c>
    </row>
    <row r="83" spans="2:6" ht="99.75" customHeight="1" hidden="1">
      <c r="B83" s="167">
        <v>41030700</v>
      </c>
      <c r="C83" s="82" t="s">
        <v>148</v>
      </c>
      <c r="D83" s="166"/>
      <c r="E83" s="98"/>
      <c r="F83" s="91">
        <f t="shared" si="4"/>
        <v>0</v>
      </c>
    </row>
    <row r="84" spans="2:6" ht="94.5" customHeight="1">
      <c r="B84" s="64">
        <v>41030900</v>
      </c>
      <c r="C84" s="82" t="s">
        <v>126</v>
      </c>
      <c r="D84" s="117">
        <v>3714833.24</v>
      </c>
      <c r="E84" s="98"/>
      <c r="F84" s="91">
        <f t="shared" si="4"/>
        <v>3714833.24</v>
      </c>
    </row>
    <row r="85" spans="2:6" ht="52.5" customHeight="1" hidden="1">
      <c r="B85" s="64">
        <v>41031300</v>
      </c>
      <c r="C85" s="82" t="s">
        <v>96</v>
      </c>
      <c r="D85" s="117"/>
      <c r="E85" s="98"/>
      <c r="F85" s="91"/>
    </row>
    <row r="86" spans="2:6" ht="51.75" customHeight="1" hidden="1">
      <c r="B86" s="64">
        <v>41031900</v>
      </c>
      <c r="C86" s="24" t="s">
        <v>102</v>
      </c>
      <c r="D86" s="117"/>
      <c r="E86" s="98"/>
      <c r="F86" s="91">
        <f t="shared" si="4"/>
        <v>0</v>
      </c>
    </row>
    <row r="87" spans="2:6" ht="78" customHeight="1" hidden="1">
      <c r="B87" s="64">
        <v>41032200</v>
      </c>
      <c r="C87" s="82" t="s">
        <v>142</v>
      </c>
      <c r="D87" s="117"/>
      <c r="E87" s="98"/>
      <c r="F87" s="91">
        <f t="shared" si="4"/>
        <v>0</v>
      </c>
    </row>
    <row r="88" spans="2:6" ht="62.25" customHeight="1" hidden="1">
      <c r="B88" s="64">
        <v>41032300</v>
      </c>
      <c r="C88" s="27" t="s">
        <v>160</v>
      </c>
      <c r="D88" s="117"/>
      <c r="E88" s="98"/>
      <c r="F88" s="91">
        <f t="shared" si="4"/>
        <v>0</v>
      </c>
    </row>
    <row r="89" spans="2:6" ht="38.25" customHeight="1" hidden="1">
      <c r="B89" s="64">
        <v>41032700</v>
      </c>
      <c r="C89" s="27" t="s">
        <v>89</v>
      </c>
      <c r="D89" s="117"/>
      <c r="E89" s="98"/>
      <c r="F89" s="91">
        <f aca="true" t="shared" si="5" ref="F89:F98">D89+E89</f>
        <v>0</v>
      </c>
    </row>
    <row r="90" spans="2:6" ht="29.25" customHeight="1" hidden="1">
      <c r="B90" s="64">
        <v>41033800</v>
      </c>
      <c r="C90" s="27" t="s">
        <v>143</v>
      </c>
      <c r="D90" s="117"/>
      <c r="E90" s="98"/>
      <c r="F90" s="91">
        <f t="shared" si="5"/>
        <v>0</v>
      </c>
    </row>
    <row r="91" spans="2:6" ht="65.25" customHeight="1" hidden="1">
      <c r="B91" s="64">
        <v>41034900</v>
      </c>
      <c r="C91" s="27" t="s">
        <v>144</v>
      </c>
      <c r="D91" s="117"/>
      <c r="E91" s="98"/>
      <c r="F91" s="91">
        <f t="shared" si="5"/>
        <v>0</v>
      </c>
    </row>
    <row r="92" spans="2:6" ht="16.5" customHeight="1" hidden="1">
      <c r="B92" s="64">
        <v>41035000</v>
      </c>
      <c r="C92" s="27" t="s">
        <v>86</v>
      </c>
      <c r="D92" s="336"/>
      <c r="E92" s="98"/>
      <c r="F92" s="91">
        <f t="shared" si="5"/>
        <v>0</v>
      </c>
    </row>
    <row r="93" spans="2:6" ht="48" customHeight="1" hidden="1">
      <c r="B93" s="64">
        <v>41036000</v>
      </c>
      <c r="C93" s="27" t="s">
        <v>145</v>
      </c>
      <c r="D93" s="117"/>
      <c r="E93" s="98"/>
      <c r="F93" s="91">
        <f t="shared" si="5"/>
        <v>0</v>
      </c>
    </row>
    <row r="94" spans="2:6" ht="89.25" customHeight="1" hidden="1">
      <c r="B94" s="64">
        <v>41036600</v>
      </c>
      <c r="C94" s="335" t="s">
        <v>188</v>
      </c>
      <c r="D94" s="117"/>
      <c r="E94" s="98"/>
      <c r="F94" s="91">
        <f t="shared" si="5"/>
        <v>0</v>
      </c>
    </row>
    <row r="95" spans="2:6" ht="27" customHeight="1" hidden="1">
      <c r="B95" s="64">
        <v>41037100</v>
      </c>
      <c r="C95" s="71" t="s">
        <v>103</v>
      </c>
      <c r="D95" s="117"/>
      <c r="E95" s="98"/>
      <c r="F95" s="91">
        <f t="shared" si="5"/>
        <v>0</v>
      </c>
    </row>
    <row r="96" spans="2:6" ht="88.5" customHeight="1" hidden="1">
      <c r="B96" s="170">
        <v>41037600</v>
      </c>
      <c r="C96" s="71" t="s">
        <v>104</v>
      </c>
      <c r="D96" s="117"/>
      <c r="E96" s="98"/>
      <c r="F96" s="91">
        <f t="shared" si="5"/>
        <v>0</v>
      </c>
    </row>
    <row r="97" spans="2:6" ht="41.25" customHeight="1" hidden="1">
      <c r="B97" s="64">
        <v>41037800</v>
      </c>
      <c r="C97" s="71" t="s">
        <v>91</v>
      </c>
      <c r="D97" s="117"/>
      <c r="E97" s="98"/>
      <c r="F97" s="91">
        <f t="shared" si="5"/>
        <v>0</v>
      </c>
    </row>
    <row r="98" spans="2:6" ht="48" customHeight="1" hidden="1">
      <c r="B98" s="64">
        <v>41038000</v>
      </c>
      <c r="C98" s="71" t="s">
        <v>97</v>
      </c>
      <c r="D98" s="117"/>
      <c r="E98" s="98"/>
      <c r="F98" s="91">
        <f t="shared" si="5"/>
        <v>0</v>
      </c>
    </row>
    <row r="99" spans="2:6" ht="21" customHeight="1" hidden="1">
      <c r="B99" s="26">
        <v>41035000</v>
      </c>
      <c r="C99" s="82" t="s">
        <v>86</v>
      </c>
      <c r="D99" s="117"/>
      <c r="E99" s="98"/>
      <c r="F99" s="91">
        <f t="shared" si="4"/>
        <v>0</v>
      </c>
    </row>
    <row r="100" spans="2:6" ht="18.75" customHeight="1" thickBot="1">
      <c r="B100" s="36">
        <v>9010300</v>
      </c>
      <c r="C100" s="29" t="s">
        <v>65</v>
      </c>
      <c r="D100" s="118">
        <f>D72+D73</f>
        <v>262657992.32</v>
      </c>
      <c r="E100" s="104">
        <f>E72+E73</f>
        <v>20002473.67</v>
      </c>
      <c r="F100" s="105">
        <f t="shared" si="4"/>
        <v>282660465.99</v>
      </c>
    </row>
    <row r="101" spans="2:6" ht="20.25" customHeight="1" hidden="1" thickBot="1">
      <c r="B101" s="173">
        <v>43000000</v>
      </c>
      <c r="C101" s="37" t="s">
        <v>66</v>
      </c>
      <c r="D101" s="147"/>
      <c r="E101" s="148"/>
      <c r="F101" s="105">
        <f t="shared" si="4"/>
        <v>0</v>
      </c>
    </row>
    <row r="102" spans="2:6" ht="25.5" customHeight="1" hidden="1" thickBot="1">
      <c r="B102" s="26">
        <v>43010000</v>
      </c>
      <c r="C102" s="27" t="s">
        <v>67</v>
      </c>
      <c r="D102" s="147"/>
      <c r="E102" s="168"/>
      <c r="F102" s="169">
        <f t="shared" si="4"/>
        <v>0</v>
      </c>
    </row>
    <row r="103" spans="2:6" ht="23.25" customHeight="1" hidden="1" thickBot="1">
      <c r="B103" s="30"/>
      <c r="C103" s="31" t="s">
        <v>49</v>
      </c>
      <c r="D103" s="106">
        <f>D100</f>
        <v>262657992.32</v>
      </c>
      <c r="E103" s="107">
        <f>E100+E102</f>
        <v>20002473.67</v>
      </c>
      <c r="F103" s="108">
        <f>D103+E103</f>
        <v>282660465.99</v>
      </c>
    </row>
    <row r="104" ht="15.75" customHeight="1">
      <c r="D104" s="228"/>
    </row>
    <row r="106" ht="12.75" hidden="1"/>
    <row r="107" ht="3.75" customHeight="1"/>
    <row r="108" ht="3" customHeight="1"/>
    <row r="109" ht="3" customHeight="1"/>
    <row r="110" spans="2:6" ht="24.75" customHeight="1">
      <c r="B110" s="260" t="s">
        <v>50</v>
      </c>
      <c r="C110" s="260"/>
      <c r="D110" s="260"/>
      <c r="E110" s="260" t="s">
        <v>93</v>
      </c>
      <c r="F110" s="41"/>
    </row>
  </sheetData>
  <sheetProtection/>
  <mergeCells count="4">
    <mergeCell ref="C2:F2"/>
    <mergeCell ref="D4:F4"/>
    <mergeCell ref="C6:D6"/>
    <mergeCell ref="D3:F3"/>
  </mergeCells>
  <printOptions/>
  <pageMargins left="0.8267716535433072" right="0.1968503937007874" top="0.5905511811023623" bottom="0.5905511811023623" header="0.5118110236220472" footer="0.2755905511811024"/>
  <pageSetup fitToHeight="2"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B2:H61"/>
  <sheetViews>
    <sheetView zoomScaleSheetLayoutView="100" zoomScalePageLayoutView="0" workbookViewId="0" topLeftCell="B1">
      <selection activeCell="E4" sqref="E4"/>
    </sheetView>
  </sheetViews>
  <sheetFormatPr defaultColWidth="9.00390625" defaultRowHeight="12.75"/>
  <cols>
    <col min="1" max="1" width="0.875" style="0" hidden="1" customWidth="1"/>
    <col min="2" max="2" width="13.125" style="0" customWidth="1"/>
    <col min="3" max="3" width="52.75390625" style="1" customWidth="1"/>
    <col min="4" max="4" width="14.25390625" style="0" customWidth="1"/>
    <col min="5" max="5" width="13.00390625" style="0" customWidth="1"/>
    <col min="6" max="6" width="13.75390625" style="0" customWidth="1"/>
  </cols>
  <sheetData>
    <row r="1" ht="6.75" customHeight="1"/>
    <row r="2" spans="5:6" ht="16.5" customHeight="1">
      <c r="E2" s="262" t="s">
        <v>190</v>
      </c>
      <c r="F2" s="262"/>
    </row>
    <row r="3" spans="3:6" ht="17.25" customHeight="1">
      <c r="C3" s="260"/>
      <c r="E3" s="262" t="s">
        <v>155</v>
      </c>
      <c r="F3" s="262"/>
    </row>
    <row r="4" spans="3:6" ht="21" customHeight="1">
      <c r="C4" s="260"/>
      <c r="E4" s="262" t="s">
        <v>207</v>
      </c>
      <c r="F4" s="262"/>
    </row>
    <row r="5" spans="4:6" ht="7.5" customHeight="1">
      <c r="D5" s="3"/>
      <c r="E5" s="42"/>
      <c r="F5" s="41"/>
    </row>
    <row r="6" spans="3:4" ht="30.75" customHeight="1">
      <c r="C6" s="463" t="s">
        <v>130</v>
      </c>
      <c r="D6" s="463"/>
    </row>
    <row r="7" ht="7.5" customHeight="1">
      <c r="E7" s="3"/>
    </row>
    <row r="8" ht="13.5" thickBot="1">
      <c r="F8" s="2" t="s">
        <v>0</v>
      </c>
    </row>
    <row r="9" spans="2:6" ht="35.25" customHeight="1">
      <c r="B9" s="4" t="s">
        <v>1</v>
      </c>
      <c r="C9" s="5" t="s">
        <v>2</v>
      </c>
      <c r="D9" s="5" t="s">
        <v>3</v>
      </c>
      <c r="E9" s="5" t="s">
        <v>4</v>
      </c>
      <c r="F9" s="6" t="s">
        <v>5</v>
      </c>
    </row>
    <row r="10" spans="2:6" ht="13.5" thickBot="1">
      <c r="B10" s="303">
        <v>1</v>
      </c>
      <c r="C10" s="304">
        <v>2</v>
      </c>
      <c r="D10" s="304">
        <v>3</v>
      </c>
      <c r="E10" s="304">
        <v>4</v>
      </c>
      <c r="F10" s="305">
        <v>5</v>
      </c>
    </row>
    <row r="11" spans="2:6" ht="23.25" customHeight="1">
      <c r="B11" s="47">
        <v>10000000</v>
      </c>
      <c r="C11" s="268" t="s">
        <v>6</v>
      </c>
      <c r="D11" s="308">
        <f>D13+D16+D12</f>
        <v>97787.45</v>
      </c>
      <c r="E11" s="160"/>
      <c r="F11" s="151">
        <f>F13+F16+F12</f>
        <v>97787.45</v>
      </c>
    </row>
    <row r="12" spans="2:6" ht="17.25" customHeight="1">
      <c r="B12" s="48">
        <v>13030200</v>
      </c>
      <c r="C12" s="13" t="s">
        <v>51</v>
      </c>
      <c r="D12" s="89">
        <v>94244.86</v>
      </c>
      <c r="E12" s="93"/>
      <c r="F12" s="91">
        <f>SUM(D12:E12)</f>
        <v>94244.86</v>
      </c>
    </row>
    <row r="13" spans="2:6" ht="15.75" customHeight="1">
      <c r="B13" s="14">
        <v>14000000</v>
      </c>
      <c r="C13" s="16" t="s">
        <v>16</v>
      </c>
      <c r="D13" s="92">
        <f>SUM(D14:D15)</f>
        <v>3542.59</v>
      </c>
      <c r="E13" s="93"/>
      <c r="F13" s="94">
        <f>SUM(F14:F15)</f>
        <v>3542.59</v>
      </c>
    </row>
    <row r="14" spans="2:6" ht="19.5" customHeight="1">
      <c r="B14" s="12">
        <v>14060100</v>
      </c>
      <c r="C14" s="13" t="s">
        <v>52</v>
      </c>
      <c r="D14" s="89">
        <v>3542.59</v>
      </c>
      <c r="E14" s="90"/>
      <c r="F14" s="91">
        <f>D14+E14</f>
        <v>3542.59</v>
      </c>
    </row>
    <row r="15" spans="2:6" ht="11.25" customHeight="1" hidden="1">
      <c r="B15" s="12">
        <v>14060200</v>
      </c>
      <c r="C15" s="13" t="s">
        <v>53</v>
      </c>
      <c r="D15" s="89"/>
      <c r="E15" s="90"/>
      <c r="F15" s="91">
        <f>D15+E15</f>
        <v>0</v>
      </c>
    </row>
    <row r="16" spans="2:6" ht="12.75" hidden="1">
      <c r="B16" s="14">
        <v>16000000</v>
      </c>
      <c r="C16" s="16" t="s">
        <v>22</v>
      </c>
      <c r="D16" s="92">
        <f>SUM(D17:D18)</f>
        <v>0</v>
      </c>
      <c r="E16" s="93"/>
      <c r="F16" s="94">
        <f>SUM(F17:F18)</f>
        <v>0</v>
      </c>
    </row>
    <row r="17" spans="2:6" ht="12.75" hidden="1">
      <c r="B17" s="12">
        <v>16030000</v>
      </c>
      <c r="C17" s="13" t="s">
        <v>73</v>
      </c>
      <c r="D17" s="89"/>
      <c r="E17" s="90"/>
      <c r="F17" s="91">
        <f>D17+E17</f>
        <v>0</v>
      </c>
    </row>
    <row r="18" spans="2:6" ht="15" customHeight="1" hidden="1">
      <c r="B18" s="12">
        <v>16040100</v>
      </c>
      <c r="C18" s="24" t="s">
        <v>61</v>
      </c>
      <c r="D18" s="89"/>
      <c r="E18" s="90"/>
      <c r="F18" s="91">
        <f>D18+E18</f>
        <v>0</v>
      </c>
    </row>
    <row r="19" spans="2:6" ht="19.5" customHeight="1">
      <c r="B19" s="14">
        <v>20000000</v>
      </c>
      <c r="C19" s="300" t="s">
        <v>25</v>
      </c>
      <c r="D19" s="92">
        <f>D20+D23+D25</f>
        <v>44858.48</v>
      </c>
      <c r="E19" s="93">
        <f>E25+E29</f>
        <v>3353921.7</v>
      </c>
      <c r="F19" s="94">
        <f>D19+E19</f>
        <v>3398780.18</v>
      </c>
    </row>
    <row r="20" spans="2:6" ht="0.75" customHeight="1" hidden="1">
      <c r="B20" s="14">
        <v>21000000</v>
      </c>
      <c r="C20" s="16" t="s">
        <v>26</v>
      </c>
      <c r="D20" s="92"/>
      <c r="E20" s="93"/>
      <c r="F20" s="94">
        <f>SUM(F21:F22)</f>
        <v>0</v>
      </c>
    </row>
    <row r="21" spans="2:6" ht="3" customHeight="1" hidden="1">
      <c r="B21" s="12">
        <v>21040000</v>
      </c>
      <c r="C21" s="13" t="s">
        <v>27</v>
      </c>
      <c r="D21" s="89"/>
      <c r="E21" s="90"/>
      <c r="F21" s="91">
        <f>D21+E21</f>
        <v>0</v>
      </c>
    </row>
    <row r="22" spans="2:6" ht="15" customHeight="1" hidden="1">
      <c r="B22" s="12">
        <v>21080000</v>
      </c>
      <c r="C22" s="13" t="s">
        <v>28</v>
      </c>
      <c r="D22" s="89"/>
      <c r="E22" s="90"/>
      <c r="F22" s="91">
        <f>D22+E22</f>
        <v>0</v>
      </c>
    </row>
    <row r="23" spans="2:6" ht="12.75" hidden="1">
      <c r="B23" s="14">
        <v>23000000</v>
      </c>
      <c r="C23" s="16" t="s">
        <v>32</v>
      </c>
      <c r="D23" s="92">
        <f>D24</f>
        <v>0</v>
      </c>
      <c r="E23" s="93"/>
      <c r="F23" s="94">
        <f>F24</f>
        <v>0</v>
      </c>
    </row>
    <row r="24" spans="2:6" ht="15.75" customHeight="1" hidden="1">
      <c r="B24" s="12">
        <v>23010000</v>
      </c>
      <c r="C24" s="13" t="s">
        <v>54</v>
      </c>
      <c r="D24" s="89"/>
      <c r="E24" s="90"/>
      <c r="F24" s="91">
        <f>D24+E24</f>
        <v>0</v>
      </c>
    </row>
    <row r="25" spans="2:6" ht="21.75" customHeight="1">
      <c r="B25" s="14">
        <v>24000000</v>
      </c>
      <c r="C25" s="16" t="s">
        <v>34</v>
      </c>
      <c r="D25" s="92">
        <f>D26+D27</f>
        <v>44858.48</v>
      </c>
      <c r="E25" s="93"/>
      <c r="F25" s="94">
        <f>SUM(F26:F29)</f>
        <v>3439086.5100000002</v>
      </c>
    </row>
    <row r="26" spans="2:6" ht="39.75" customHeight="1">
      <c r="B26" s="12">
        <v>24030000</v>
      </c>
      <c r="C26" s="13" t="s">
        <v>35</v>
      </c>
      <c r="D26" s="89">
        <v>4552.15</v>
      </c>
      <c r="E26" s="90"/>
      <c r="F26" s="91">
        <f aca="true" t="shared" si="0" ref="F26:F31">D26+E26</f>
        <v>4552.15</v>
      </c>
    </row>
    <row r="27" spans="2:6" ht="18" customHeight="1">
      <c r="B27" s="14">
        <v>24060000</v>
      </c>
      <c r="C27" s="15" t="s">
        <v>36</v>
      </c>
      <c r="D27" s="92">
        <f>SUM(D28)</f>
        <v>40306.33</v>
      </c>
      <c r="E27" s="93"/>
      <c r="F27" s="94">
        <f t="shared" si="0"/>
        <v>40306.33</v>
      </c>
    </row>
    <row r="28" spans="2:6" ht="18.75" customHeight="1">
      <c r="B28" s="12">
        <v>24060300</v>
      </c>
      <c r="C28" s="13" t="s">
        <v>36</v>
      </c>
      <c r="D28" s="89">
        <v>40306.33</v>
      </c>
      <c r="E28" s="90"/>
      <c r="F28" s="91">
        <f t="shared" si="0"/>
        <v>40306.33</v>
      </c>
    </row>
    <row r="29" spans="2:6" ht="16.5" customHeight="1">
      <c r="B29" s="18">
        <v>25000000</v>
      </c>
      <c r="C29" s="13" t="s">
        <v>37</v>
      </c>
      <c r="D29" s="89"/>
      <c r="E29" s="90">
        <v>3353921.7</v>
      </c>
      <c r="F29" s="91">
        <f t="shared" si="0"/>
        <v>3353921.7</v>
      </c>
    </row>
    <row r="30" spans="2:6" ht="16.5" customHeight="1">
      <c r="B30" s="14">
        <v>30000000</v>
      </c>
      <c r="C30" s="15" t="s">
        <v>182</v>
      </c>
      <c r="D30" s="92">
        <f>D31</f>
        <v>275.87</v>
      </c>
      <c r="E30" s="93"/>
      <c r="F30" s="94">
        <f t="shared" si="0"/>
        <v>275.87</v>
      </c>
    </row>
    <row r="31" spans="2:6" ht="27.75" customHeight="1">
      <c r="B31" s="12">
        <v>31020000</v>
      </c>
      <c r="C31" s="13" t="s">
        <v>159</v>
      </c>
      <c r="D31" s="89">
        <v>275.87</v>
      </c>
      <c r="E31" s="90"/>
      <c r="F31" s="91">
        <f t="shared" si="0"/>
        <v>275.87</v>
      </c>
    </row>
    <row r="32" spans="2:6" ht="21" customHeight="1">
      <c r="B32" s="18">
        <v>50000000</v>
      </c>
      <c r="C32" s="16" t="s">
        <v>41</v>
      </c>
      <c r="D32" s="92"/>
      <c r="E32" s="93">
        <f>E33</f>
        <v>43965.29</v>
      </c>
      <c r="F32" s="94">
        <f>F33</f>
        <v>43965.29</v>
      </c>
    </row>
    <row r="33" spans="2:6" ht="39" customHeight="1">
      <c r="B33" s="12">
        <v>50110000</v>
      </c>
      <c r="C33" s="13" t="s">
        <v>43</v>
      </c>
      <c r="D33" s="89"/>
      <c r="E33" s="90">
        <v>43965.29</v>
      </c>
      <c r="F33" s="91">
        <f>D33+E33</f>
        <v>43965.29</v>
      </c>
    </row>
    <row r="34" spans="2:6" ht="15.75" customHeight="1">
      <c r="B34" s="19"/>
      <c r="C34" s="301" t="s">
        <v>44</v>
      </c>
      <c r="D34" s="92">
        <f>D11+D19+D30+D32</f>
        <v>142921.8</v>
      </c>
      <c r="E34" s="93">
        <f>E11+E19+E32</f>
        <v>3397886.99</v>
      </c>
      <c r="F34" s="94">
        <f>F11+F19+F32</f>
        <v>3540532.9200000004</v>
      </c>
    </row>
    <row r="35" spans="2:6" ht="15.75" customHeight="1">
      <c r="B35" s="329">
        <v>40000000</v>
      </c>
      <c r="C35" s="302" t="s">
        <v>45</v>
      </c>
      <c r="D35" s="92">
        <f>D36+D41</f>
        <v>45175290.91</v>
      </c>
      <c r="E35" s="92">
        <f>E36+E41</f>
        <v>3664017.95</v>
      </c>
      <c r="F35" s="94">
        <f>F36+F41</f>
        <v>48839308.86</v>
      </c>
    </row>
    <row r="36" spans="2:6" ht="17.25" customHeight="1">
      <c r="B36" s="22">
        <v>41020000</v>
      </c>
      <c r="C36" s="63" t="s">
        <v>46</v>
      </c>
      <c r="D36" s="92">
        <f>D37+D38+D39+D40</f>
        <v>34141920</v>
      </c>
      <c r="E36" s="92"/>
      <c r="F36" s="92">
        <f>F37+F38+F39+F40</f>
        <v>34141920</v>
      </c>
    </row>
    <row r="37" spans="2:6" ht="15.75" customHeight="1" hidden="1">
      <c r="B37" s="23">
        <v>41020400</v>
      </c>
      <c r="C37" s="24" t="s">
        <v>106</v>
      </c>
      <c r="D37" s="115"/>
      <c r="E37" s="95"/>
      <c r="F37" s="91">
        <f>D37+E37</f>
        <v>0</v>
      </c>
    </row>
    <row r="38" spans="2:7" ht="29.25" customHeight="1" hidden="1">
      <c r="B38" s="23">
        <v>41020600</v>
      </c>
      <c r="C38" s="24" t="s">
        <v>147</v>
      </c>
      <c r="D38" s="89"/>
      <c r="E38" s="96"/>
      <c r="F38" s="91">
        <f>D38+E38</f>
        <v>0</v>
      </c>
      <c r="G38" s="34"/>
    </row>
    <row r="39" spans="2:7" ht="19.5" customHeight="1">
      <c r="B39" s="23">
        <v>41020900</v>
      </c>
      <c r="C39" s="24" t="s">
        <v>69</v>
      </c>
      <c r="D39" s="89">
        <v>34141920</v>
      </c>
      <c r="E39" s="96"/>
      <c r="F39" s="91">
        <f>D39+E39</f>
        <v>34141920</v>
      </c>
      <c r="G39" s="34"/>
    </row>
    <row r="40" spans="2:7" ht="54" customHeight="1" hidden="1">
      <c r="B40" s="43">
        <v>41021000</v>
      </c>
      <c r="C40" s="24" t="s">
        <v>181</v>
      </c>
      <c r="D40" s="89"/>
      <c r="E40" s="96"/>
      <c r="F40" s="91">
        <f>D40+E40</f>
        <v>0</v>
      </c>
      <c r="G40" s="34"/>
    </row>
    <row r="41" spans="2:7" ht="17.25" customHeight="1">
      <c r="B41" s="45">
        <v>41030000</v>
      </c>
      <c r="C41" s="63" t="s">
        <v>47</v>
      </c>
      <c r="D41" s="92">
        <f>SUM(D42:D54)</f>
        <v>11033370.91</v>
      </c>
      <c r="E41" s="92">
        <f>SUM(E42:E52)</f>
        <v>3664017.95</v>
      </c>
      <c r="F41" s="94">
        <f>SUM(F42:F54)</f>
        <v>14697388.860000001</v>
      </c>
      <c r="G41" s="34"/>
    </row>
    <row r="42" spans="2:6" ht="56.25" customHeight="1">
      <c r="B42" s="60">
        <v>41030600</v>
      </c>
      <c r="C42" s="76" t="s">
        <v>127</v>
      </c>
      <c r="D42" s="89">
        <v>9025015.53</v>
      </c>
      <c r="E42" s="90"/>
      <c r="F42" s="91">
        <f aca="true" t="shared" si="1" ref="F42:F55">D42+E42</f>
        <v>9025015.53</v>
      </c>
    </row>
    <row r="43" spans="2:6" ht="13.5" customHeight="1" hidden="1">
      <c r="B43" s="12"/>
      <c r="C43" s="13"/>
      <c r="D43" s="89"/>
      <c r="E43" s="90"/>
      <c r="F43" s="91">
        <f t="shared" si="1"/>
        <v>0</v>
      </c>
    </row>
    <row r="44" spans="2:6" ht="66.75" customHeight="1">
      <c r="B44" s="60">
        <v>41030800</v>
      </c>
      <c r="C44" s="76" t="s">
        <v>100</v>
      </c>
      <c r="D44" s="89">
        <v>1683753.87</v>
      </c>
      <c r="E44" s="90">
        <v>3664017.95</v>
      </c>
      <c r="F44" s="91">
        <f t="shared" si="1"/>
        <v>5347771.82</v>
      </c>
    </row>
    <row r="45" spans="2:6" ht="118.5" customHeight="1">
      <c r="B45" s="60">
        <v>41030900</v>
      </c>
      <c r="C45" s="76" t="s">
        <v>101</v>
      </c>
      <c r="D45" s="89">
        <v>302078.05</v>
      </c>
      <c r="E45" s="90"/>
      <c r="F45" s="91">
        <f t="shared" si="1"/>
        <v>302078.05</v>
      </c>
    </row>
    <row r="46" spans="2:6" ht="26.25" customHeight="1" hidden="1">
      <c r="B46" s="26"/>
      <c r="C46" s="76"/>
      <c r="D46" s="97"/>
      <c r="E46" s="98"/>
      <c r="F46" s="99"/>
    </row>
    <row r="47" spans="2:6" ht="51.75" customHeight="1" hidden="1">
      <c r="B47" s="57">
        <v>41031000</v>
      </c>
      <c r="C47" s="76" t="s">
        <v>109</v>
      </c>
      <c r="D47" s="100"/>
      <c r="E47" s="96"/>
      <c r="F47" s="101">
        <f t="shared" si="1"/>
        <v>0</v>
      </c>
    </row>
    <row r="48" spans="2:6" ht="27.75" customHeight="1" hidden="1">
      <c r="B48" s="58">
        <v>41031900</v>
      </c>
      <c r="C48" s="232" t="s">
        <v>146</v>
      </c>
      <c r="D48" s="90">
        <v>0</v>
      </c>
      <c r="E48" s="90"/>
      <c r="F48" s="90">
        <f t="shared" si="1"/>
        <v>0</v>
      </c>
    </row>
    <row r="49" spans="2:8" ht="78.75" customHeight="1" hidden="1">
      <c r="B49" s="60">
        <v>41032300</v>
      </c>
      <c r="C49" s="76" t="s">
        <v>160</v>
      </c>
      <c r="D49" s="89"/>
      <c r="E49" s="90"/>
      <c r="F49" s="91">
        <f t="shared" si="1"/>
        <v>0</v>
      </c>
      <c r="G49" s="220"/>
      <c r="H49" s="195"/>
    </row>
    <row r="50" spans="2:8" ht="102" customHeight="1">
      <c r="B50" s="60">
        <v>41034300</v>
      </c>
      <c r="C50" s="76" t="s">
        <v>186</v>
      </c>
      <c r="D50" s="89"/>
      <c r="E50" s="90"/>
      <c r="F50" s="91">
        <f t="shared" si="1"/>
        <v>0</v>
      </c>
      <c r="G50" s="220"/>
      <c r="H50" s="195"/>
    </row>
    <row r="51" spans="2:8" ht="20.25" customHeight="1" hidden="1">
      <c r="B51" s="57">
        <v>41035000</v>
      </c>
      <c r="C51" s="328" t="s">
        <v>86</v>
      </c>
      <c r="D51" s="100"/>
      <c r="E51" s="96"/>
      <c r="F51" s="101">
        <f t="shared" si="1"/>
        <v>0</v>
      </c>
      <c r="G51" s="220"/>
      <c r="H51" s="195"/>
    </row>
    <row r="52" spans="2:8" ht="89.25" customHeight="1">
      <c r="B52" s="57">
        <v>41035800</v>
      </c>
      <c r="C52" s="266" t="s">
        <v>128</v>
      </c>
      <c r="D52" s="100">
        <v>22523.46</v>
      </c>
      <c r="E52" s="102"/>
      <c r="F52" s="101">
        <f t="shared" si="1"/>
        <v>22523.46</v>
      </c>
      <c r="G52" s="220"/>
      <c r="H52" s="221"/>
    </row>
    <row r="53" spans="2:6" ht="42.75" customHeight="1" hidden="1">
      <c r="B53" s="64">
        <v>41037800</v>
      </c>
      <c r="C53" s="24" t="s">
        <v>91</v>
      </c>
      <c r="D53" s="100"/>
      <c r="E53" s="98"/>
      <c r="F53" s="101">
        <f t="shared" si="1"/>
        <v>0</v>
      </c>
    </row>
    <row r="54" spans="2:6" ht="56.25" customHeight="1" hidden="1">
      <c r="B54" s="64">
        <v>41038200</v>
      </c>
      <c r="C54" s="24" t="s">
        <v>107</v>
      </c>
      <c r="D54" s="100"/>
      <c r="E54" s="98"/>
      <c r="F54" s="159">
        <f t="shared" si="1"/>
        <v>0</v>
      </c>
    </row>
    <row r="55" spans="2:6" ht="27.75" customHeight="1" thickBot="1">
      <c r="B55" s="28"/>
      <c r="C55" s="306" t="s">
        <v>48</v>
      </c>
      <c r="D55" s="103">
        <f>D34+D35</f>
        <v>45318212.70999999</v>
      </c>
      <c r="E55" s="104">
        <f>E34+E35</f>
        <v>7061904.94</v>
      </c>
      <c r="F55" s="105">
        <f t="shared" si="1"/>
        <v>52380117.64999999</v>
      </c>
    </row>
    <row r="56" spans="2:6" ht="27.75" customHeight="1" thickBot="1">
      <c r="B56" s="30"/>
      <c r="C56" s="307" t="s">
        <v>49</v>
      </c>
      <c r="D56" s="174">
        <f>D55</f>
        <v>45318212.70999999</v>
      </c>
      <c r="E56" s="107">
        <f>E55</f>
        <v>7061904.94</v>
      </c>
      <c r="F56" s="108">
        <f>F55</f>
        <v>52380117.64999999</v>
      </c>
    </row>
    <row r="57" ht="11.25" customHeight="1"/>
    <row r="58" ht="0.75" customHeight="1" hidden="1"/>
    <row r="59" ht="12.75" hidden="1"/>
    <row r="60" ht="12.75" hidden="1"/>
    <row r="61" spans="2:5" ht="62.25" customHeight="1">
      <c r="B61" s="260" t="s">
        <v>50</v>
      </c>
      <c r="C61" s="41"/>
      <c r="D61" s="41"/>
      <c r="E61" s="260" t="s">
        <v>93</v>
      </c>
    </row>
  </sheetData>
  <sheetProtection/>
  <mergeCells count="1">
    <mergeCell ref="C6:D6"/>
  </mergeCells>
  <printOptions/>
  <pageMargins left="0.68" right="0.41" top="0.51" bottom="0.45" header="0.51" footer="0.45"/>
  <pageSetup fitToHeight="2"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2:I58"/>
  <sheetViews>
    <sheetView zoomScaleSheetLayoutView="100" zoomScalePageLayoutView="0" workbookViewId="0" topLeftCell="B1">
      <selection activeCell="E4" sqref="E4"/>
    </sheetView>
  </sheetViews>
  <sheetFormatPr defaultColWidth="9.00390625" defaultRowHeight="12.75"/>
  <cols>
    <col min="1" max="1" width="0.2421875" style="0" customWidth="1"/>
    <col min="2" max="2" width="10.375" style="0" customWidth="1"/>
    <col min="3" max="3" width="56.125" style="1" customWidth="1"/>
    <col min="4" max="4" width="12.625" style="0" customWidth="1"/>
    <col min="5" max="5" width="13.375" style="0" customWidth="1"/>
    <col min="6" max="6" width="13.875" style="0" customWidth="1"/>
  </cols>
  <sheetData>
    <row r="1" ht="7.5" customHeight="1"/>
    <row r="2" spans="5:6" ht="16.5" customHeight="1">
      <c r="E2" s="259" t="s">
        <v>151</v>
      </c>
      <c r="F2" s="262"/>
    </row>
    <row r="3" spans="3:6" ht="18" customHeight="1">
      <c r="C3" s="261"/>
      <c r="E3" s="262" t="s">
        <v>152</v>
      </c>
      <c r="F3" s="262"/>
    </row>
    <row r="4" spans="3:6" ht="16.5" customHeight="1">
      <c r="C4" s="261"/>
      <c r="E4" s="262" t="s">
        <v>207</v>
      </c>
      <c r="F4" s="262"/>
    </row>
    <row r="5" spans="4:6" ht="6.75" customHeight="1">
      <c r="D5" s="3"/>
      <c r="E5" s="42"/>
      <c r="F5" s="41"/>
    </row>
    <row r="6" spans="3:4" ht="25.5" customHeight="1">
      <c r="C6" s="464" t="s">
        <v>132</v>
      </c>
      <c r="D6" s="464"/>
    </row>
    <row r="7" ht="3.75" customHeight="1">
      <c r="E7" s="3"/>
    </row>
    <row r="8" ht="10.5" customHeight="1" thickBot="1">
      <c r="F8" s="2" t="s">
        <v>0</v>
      </c>
    </row>
    <row r="9" spans="2:6" ht="33.75" customHeight="1">
      <c r="B9" s="4" t="s">
        <v>1</v>
      </c>
      <c r="C9" s="5" t="s">
        <v>2</v>
      </c>
      <c r="D9" s="5" t="s">
        <v>3</v>
      </c>
      <c r="E9" s="5" t="s">
        <v>4</v>
      </c>
      <c r="F9" s="6" t="s">
        <v>5</v>
      </c>
    </row>
    <row r="10" spans="2:6" ht="13.5" thickBot="1">
      <c r="B10" s="233">
        <v>1</v>
      </c>
      <c r="C10" s="234">
        <v>2</v>
      </c>
      <c r="D10" s="234">
        <v>3</v>
      </c>
      <c r="E10" s="234">
        <v>4</v>
      </c>
      <c r="F10" s="235">
        <v>5</v>
      </c>
    </row>
    <row r="11" spans="2:6" ht="32.25" customHeight="1">
      <c r="B11" s="47">
        <v>10000000</v>
      </c>
      <c r="C11" s="53" t="s">
        <v>6</v>
      </c>
      <c r="D11" s="109">
        <f>D13+D15</f>
        <v>1932.4</v>
      </c>
      <c r="E11" s="109"/>
      <c r="F11" s="109">
        <f>F12+F13+F15</f>
        <v>1932.4</v>
      </c>
    </row>
    <row r="12" spans="2:6" ht="25.5" customHeight="1" hidden="1">
      <c r="B12" s="49">
        <v>11000000</v>
      </c>
      <c r="C12" s="59" t="s">
        <v>7</v>
      </c>
      <c r="D12" s="95"/>
      <c r="E12" s="112"/>
      <c r="F12" s="113"/>
    </row>
    <row r="13" spans="2:6" ht="16.5" customHeight="1" hidden="1">
      <c r="B13" s="14">
        <v>13000000</v>
      </c>
      <c r="C13" s="62" t="s">
        <v>79</v>
      </c>
      <c r="D13" s="175">
        <f>D14</f>
        <v>0</v>
      </c>
      <c r="E13" s="90"/>
      <c r="F13" s="91">
        <f>D13+E13</f>
        <v>0</v>
      </c>
    </row>
    <row r="14" spans="2:6" ht="16.5" customHeight="1" hidden="1">
      <c r="B14" s="12">
        <v>13030200</v>
      </c>
      <c r="C14" s="13" t="s">
        <v>80</v>
      </c>
      <c r="D14" s="89"/>
      <c r="E14" s="90"/>
      <c r="F14" s="91">
        <f>D14+E14</f>
        <v>0</v>
      </c>
    </row>
    <row r="15" spans="2:6" ht="21.75" customHeight="1">
      <c r="B15" s="14">
        <v>14000000</v>
      </c>
      <c r="C15" s="16" t="s">
        <v>16</v>
      </c>
      <c r="D15" s="92">
        <f>SUM(D16:D16)</f>
        <v>1932.4</v>
      </c>
      <c r="E15" s="93"/>
      <c r="F15" s="94">
        <f>SUM(F16:F16)</f>
        <v>1932.4</v>
      </c>
    </row>
    <row r="16" spans="2:6" ht="21.75" customHeight="1">
      <c r="B16" s="12">
        <v>14060100</v>
      </c>
      <c r="C16" s="13" t="s">
        <v>52</v>
      </c>
      <c r="D16" s="89">
        <v>1932.4</v>
      </c>
      <c r="E16" s="90"/>
      <c r="F16" s="91">
        <f>D16+E16</f>
        <v>1932.4</v>
      </c>
    </row>
    <row r="17" spans="2:6" ht="18" customHeight="1">
      <c r="B17" s="14">
        <v>20000000</v>
      </c>
      <c r="C17" s="16" t="s">
        <v>25</v>
      </c>
      <c r="D17" s="92">
        <f>D18+D21+D23</f>
        <v>9466.359999999999</v>
      </c>
      <c r="E17" s="93">
        <f>E23+E27</f>
        <v>1623789.34</v>
      </c>
      <c r="F17" s="94">
        <f>D17+E17</f>
        <v>1633255.7000000002</v>
      </c>
    </row>
    <row r="18" spans="2:6" ht="12" customHeight="1" hidden="1">
      <c r="B18" s="14">
        <v>21000000</v>
      </c>
      <c r="C18" s="63" t="s">
        <v>26</v>
      </c>
      <c r="D18" s="92">
        <f>SUM(D19:D20)</f>
        <v>0</v>
      </c>
      <c r="E18" s="93"/>
      <c r="F18" s="94">
        <f>SUM(F19:F20)</f>
        <v>0</v>
      </c>
    </row>
    <row r="19" spans="2:6" ht="0.75" customHeight="1" hidden="1">
      <c r="B19" s="12">
        <v>21040000</v>
      </c>
      <c r="C19" s="24" t="s">
        <v>27</v>
      </c>
      <c r="D19" s="89"/>
      <c r="E19" s="90"/>
      <c r="F19" s="91">
        <f>D19+E19</f>
        <v>0</v>
      </c>
    </row>
    <row r="20" spans="2:6" ht="12.75" hidden="1">
      <c r="B20" s="12">
        <v>21080000</v>
      </c>
      <c r="C20" s="13" t="s">
        <v>28</v>
      </c>
      <c r="D20" s="89"/>
      <c r="E20" s="90"/>
      <c r="F20" s="91">
        <f>D20+E20</f>
        <v>0</v>
      </c>
    </row>
    <row r="21" spans="2:6" ht="25.5" hidden="1">
      <c r="B21" s="12">
        <v>22000000</v>
      </c>
      <c r="C21" s="13" t="s">
        <v>63</v>
      </c>
      <c r="D21" s="89">
        <f>SUM(D22)</f>
        <v>0</v>
      </c>
      <c r="E21" s="90"/>
      <c r="F21" s="91">
        <f>D21+E21</f>
        <v>0</v>
      </c>
    </row>
    <row r="22" spans="2:6" ht="12.75" hidden="1">
      <c r="B22" s="12">
        <v>22020000</v>
      </c>
      <c r="C22" s="13" t="s">
        <v>62</v>
      </c>
      <c r="D22" s="89"/>
      <c r="E22" s="90"/>
      <c r="F22" s="91">
        <f>D22+E22</f>
        <v>0</v>
      </c>
    </row>
    <row r="23" spans="2:6" ht="18.75" customHeight="1">
      <c r="B23" s="14">
        <v>24000000</v>
      </c>
      <c r="C23" s="16" t="s">
        <v>34</v>
      </c>
      <c r="D23" s="92">
        <f>D24+D25</f>
        <v>9466.359999999999</v>
      </c>
      <c r="E23" s="93"/>
      <c r="F23" s="94">
        <f>SUM(F25:F26)</f>
        <v>524.78</v>
      </c>
    </row>
    <row r="24" spans="2:6" ht="41.25" customHeight="1">
      <c r="B24" s="83">
        <v>24030000</v>
      </c>
      <c r="C24" s="13" t="s">
        <v>35</v>
      </c>
      <c r="D24" s="115">
        <v>9203.97</v>
      </c>
      <c r="E24" s="121"/>
      <c r="F24" s="146">
        <f>SUM(F26:F27)</f>
        <v>1624051.73</v>
      </c>
    </row>
    <row r="25" spans="2:9" ht="21" customHeight="1">
      <c r="B25" s="14">
        <v>24060000</v>
      </c>
      <c r="C25" s="15" t="s">
        <v>36</v>
      </c>
      <c r="D25" s="92">
        <f>SUM(D26)</f>
        <v>262.39</v>
      </c>
      <c r="E25" s="93"/>
      <c r="F25" s="94">
        <f>D25+E25</f>
        <v>262.39</v>
      </c>
      <c r="G25" s="34"/>
      <c r="I25" s="32"/>
    </row>
    <row r="26" spans="2:9" ht="18.75" customHeight="1">
      <c r="B26" s="12">
        <v>24060300</v>
      </c>
      <c r="C26" s="13" t="s">
        <v>36</v>
      </c>
      <c r="D26" s="89">
        <v>262.39</v>
      </c>
      <c r="E26" s="90"/>
      <c r="F26" s="91">
        <f>D26+E26</f>
        <v>262.39</v>
      </c>
      <c r="G26" s="34"/>
      <c r="I26" s="32"/>
    </row>
    <row r="27" spans="2:6" ht="18" customHeight="1">
      <c r="B27" s="18">
        <v>25000000</v>
      </c>
      <c r="C27" s="13" t="s">
        <v>37</v>
      </c>
      <c r="D27" s="89"/>
      <c r="E27" s="121">
        <v>1623789.34</v>
      </c>
      <c r="F27" s="91">
        <f>D27+E27</f>
        <v>1623789.34</v>
      </c>
    </row>
    <row r="28" spans="2:6" ht="17.25" customHeight="1" hidden="1">
      <c r="B28" s="18">
        <v>30000000</v>
      </c>
      <c r="C28" s="13"/>
      <c r="D28" s="89"/>
      <c r="E28" s="121"/>
      <c r="F28" s="91"/>
    </row>
    <row r="29" spans="2:6" ht="18.75" customHeight="1">
      <c r="B29" s="18">
        <v>30000000</v>
      </c>
      <c r="C29" s="267" t="s">
        <v>38</v>
      </c>
      <c r="D29" s="89">
        <f>D30</f>
        <v>176.93</v>
      </c>
      <c r="E29" s="121"/>
      <c r="F29" s="91">
        <f>F30</f>
        <v>176.93</v>
      </c>
    </row>
    <row r="30" spans="2:6" ht="26.25" customHeight="1">
      <c r="B30" s="264">
        <v>31020000</v>
      </c>
      <c r="C30" s="80" t="s">
        <v>159</v>
      </c>
      <c r="D30" s="89">
        <v>176.93</v>
      </c>
      <c r="E30" s="121"/>
      <c r="F30" s="91">
        <f>D30+E30</f>
        <v>176.93</v>
      </c>
    </row>
    <row r="31" spans="2:6" ht="17.25" customHeight="1">
      <c r="B31" s="18">
        <v>50000000</v>
      </c>
      <c r="C31" s="16" t="s">
        <v>41</v>
      </c>
      <c r="D31" s="92"/>
      <c r="E31" s="93">
        <f>E32</f>
        <v>6160.53</v>
      </c>
      <c r="F31" s="94">
        <f>F32</f>
        <v>6160.53</v>
      </c>
    </row>
    <row r="32" spans="2:6" ht="48" customHeight="1">
      <c r="B32" s="12">
        <v>50110000</v>
      </c>
      <c r="C32" s="13" t="s">
        <v>43</v>
      </c>
      <c r="D32" s="89"/>
      <c r="E32" s="90">
        <v>6160.53</v>
      </c>
      <c r="F32" s="91">
        <f>D32+E32</f>
        <v>6160.53</v>
      </c>
    </row>
    <row r="33" spans="2:6" ht="25.5" customHeight="1">
      <c r="B33" s="19"/>
      <c r="C33" s="20" t="s">
        <v>44</v>
      </c>
      <c r="D33" s="92">
        <f>D11+D17+D29+D31</f>
        <v>11575.689999999999</v>
      </c>
      <c r="E33" s="92">
        <f>E11+E17+E29+E31</f>
        <v>1629949.87</v>
      </c>
      <c r="F33" s="92">
        <f>F11+F17+F29+F31</f>
        <v>1641525.56</v>
      </c>
    </row>
    <row r="34" spans="2:6" ht="24" customHeight="1">
      <c r="B34" s="21">
        <v>40000000</v>
      </c>
      <c r="C34" s="20" t="s">
        <v>45</v>
      </c>
      <c r="D34" s="92">
        <f>D35+D40</f>
        <v>29949569.33</v>
      </c>
      <c r="E34" s="92">
        <f>E35+E40</f>
        <v>1696332</v>
      </c>
      <c r="F34" s="94">
        <f>F35+F40</f>
        <v>31645901.33</v>
      </c>
    </row>
    <row r="35" spans="2:6" ht="22.5" customHeight="1">
      <c r="B35" s="22">
        <v>41020000</v>
      </c>
      <c r="C35" s="20" t="s">
        <v>46</v>
      </c>
      <c r="D35" s="92">
        <f>D36+D37+D38+D39</f>
        <v>21201548</v>
      </c>
      <c r="E35" s="92"/>
      <c r="F35" s="114">
        <f aca="true" t="shared" si="0" ref="F35:F40">D35+E35</f>
        <v>21201548</v>
      </c>
    </row>
    <row r="36" spans="2:6" ht="33" customHeight="1" hidden="1">
      <c r="B36" s="243">
        <v>41020600</v>
      </c>
      <c r="C36" s="24" t="s">
        <v>147</v>
      </c>
      <c r="D36" s="115"/>
      <c r="E36" s="93"/>
      <c r="F36" s="90">
        <f t="shared" si="0"/>
        <v>0</v>
      </c>
    </row>
    <row r="37" spans="2:6" ht="90" customHeight="1" hidden="1">
      <c r="B37" s="23">
        <v>41020700</v>
      </c>
      <c r="C37" s="75" t="s">
        <v>84</v>
      </c>
      <c r="D37" s="89"/>
      <c r="E37" s="96"/>
      <c r="F37" s="91">
        <f t="shared" si="0"/>
        <v>0</v>
      </c>
    </row>
    <row r="38" spans="2:6" ht="16.5" customHeight="1">
      <c r="B38" s="43">
        <v>41020900</v>
      </c>
      <c r="C38" s="24" t="s">
        <v>69</v>
      </c>
      <c r="D38" s="89">
        <v>21201548</v>
      </c>
      <c r="E38" s="100"/>
      <c r="F38" s="91">
        <f t="shared" si="0"/>
        <v>21201548</v>
      </c>
    </row>
    <row r="39" spans="2:6" ht="54" customHeight="1" hidden="1">
      <c r="B39" s="43">
        <v>41021000</v>
      </c>
      <c r="C39" s="24" t="s">
        <v>181</v>
      </c>
      <c r="D39" s="116"/>
      <c r="E39" s="100"/>
      <c r="F39" s="91">
        <f t="shared" si="0"/>
        <v>0</v>
      </c>
    </row>
    <row r="40" spans="2:6" ht="27" customHeight="1">
      <c r="B40" s="45">
        <v>41030000</v>
      </c>
      <c r="C40" s="63" t="s">
        <v>47</v>
      </c>
      <c r="D40" s="92">
        <f>SUM(D41:D49)</f>
        <v>8748021.33</v>
      </c>
      <c r="E40" s="92">
        <f>SUM(E41:E49)</f>
        <v>1696332</v>
      </c>
      <c r="F40" s="114">
        <f t="shared" si="0"/>
        <v>10444353.33</v>
      </c>
    </row>
    <row r="41" spans="2:6" ht="57.75" customHeight="1">
      <c r="B41" s="60">
        <v>41030600</v>
      </c>
      <c r="C41" s="13" t="s">
        <v>99</v>
      </c>
      <c r="D41" s="89">
        <v>7511748.7</v>
      </c>
      <c r="E41" s="90"/>
      <c r="F41" s="91">
        <f aca="true" t="shared" si="1" ref="F41:F52">D41+E41</f>
        <v>7511748.7</v>
      </c>
    </row>
    <row r="42" spans="2:6" ht="64.5" customHeight="1" hidden="1">
      <c r="B42" s="60"/>
      <c r="C42" s="13"/>
      <c r="D42" s="89"/>
      <c r="E42" s="90"/>
      <c r="F42" s="91"/>
    </row>
    <row r="43" spans="2:6" ht="66.75" customHeight="1">
      <c r="B43" s="60">
        <v>41030800</v>
      </c>
      <c r="C43" s="13" t="s">
        <v>100</v>
      </c>
      <c r="D43" s="89">
        <v>1056563.31</v>
      </c>
      <c r="E43" s="90">
        <v>1696332</v>
      </c>
      <c r="F43" s="91">
        <f t="shared" si="1"/>
        <v>2752895.31</v>
      </c>
    </row>
    <row r="44" spans="2:6" ht="120.75" customHeight="1">
      <c r="B44" s="60">
        <v>41030900</v>
      </c>
      <c r="C44" s="13" t="s">
        <v>101</v>
      </c>
      <c r="D44" s="89">
        <v>179370.67</v>
      </c>
      <c r="E44" s="90"/>
      <c r="F44" s="91">
        <f t="shared" si="1"/>
        <v>179370.67</v>
      </c>
    </row>
    <row r="45" spans="2:6" ht="47.25" customHeight="1" hidden="1">
      <c r="B45" s="64"/>
      <c r="C45" s="51" t="s">
        <v>77</v>
      </c>
      <c r="D45" s="97"/>
      <c r="E45" s="98"/>
      <c r="F45" s="99"/>
    </row>
    <row r="46" spans="2:6" ht="52.5" customHeight="1">
      <c r="B46" s="57">
        <v>41031000</v>
      </c>
      <c r="C46" s="76" t="s">
        <v>109</v>
      </c>
      <c r="D46" s="100">
        <v>338.65</v>
      </c>
      <c r="E46" s="96"/>
      <c r="F46" s="101">
        <f t="shared" si="1"/>
        <v>338.65</v>
      </c>
    </row>
    <row r="47" spans="2:6" ht="32.25" customHeight="1" hidden="1">
      <c r="B47" s="60">
        <v>41031900</v>
      </c>
      <c r="C47" s="232" t="s">
        <v>146</v>
      </c>
      <c r="D47" s="89">
        <v>0</v>
      </c>
      <c r="E47" s="90"/>
      <c r="F47" s="91">
        <f t="shared" si="1"/>
        <v>0</v>
      </c>
    </row>
    <row r="48" spans="2:6" ht="78" customHeight="1" hidden="1">
      <c r="B48" s="60">
        <v>41032300</v>
      </c>
      <c r="C48" s="13" t="s">
        <v>160</v>
      </c>
      <c r="D48" s="89">
        <v>0</v>
      </c>
      <c r="E48" s="90"/>
      <c r="F48" s="91">
        <f t="shared" si="1"/>
        <v>0</v>
      </c>
    </row>
    <row r="49" spans="2:6" ht="18.75" customHeight="1" hidden="1">
      <c r="B49" s="26">
        <v>41035000</v>
      </c>
      <c r="C49" s="51" t="s">
        <v>86</v>
      </c>
      <c r="D49" s="97"/>
      <c r="E49" s="98"/>
      <c r="F49" s="99">
        <f t="shared" si="1"/>
        <v>0</v>
      </c>
    </row>
    <row r="50" spans="2:6" ht="42" customHeight="1" hidden="1">
      <c r="B50" s="64">
        <v>41037800</v>
      </c>
      <c r="C50" s="24" t="s">
        <v>91</v>
      </c>
      <c r="D50" s="117"/>
      <c r="E50" s="98"/>
      <c r="F50" s="99">
        <f t="shared" si="1"/>
        <v>0</v>
      </c>
    </row>
    <row r="51" spans="2:6" ht="54.75" customHeight="1" hidden="1">
      <c r="B51" s="64">
        <v>41038200</v>
      </c>
      <c r="C51" s="24" t="s">
        <v>107</v>
      </c>
      <c r="D51" s="117"/>
      <c r="E51" s="98"/>
      <c r="F51" s="99">
        <f t="shared" si="1"/>
        <v>0</v>
      </c>
    </row>
    <row r="52" spans="2:6" ht="22.5" customHeight="1" thickBot="1">
      <c r="B52" s="28"/>
      <c r="C52" s="29" t="s">
        <v>48</v>
      </c>
      <c r="D52" s="118">
        <f>D33+D34</f>
        <v>29961145.02</v>
      </c>
      <c r="E52" s="104">
        <f>E33+E34</f>
        <v>3326281.87</v>
      </c>
      <c r="F52" s="105">
        <f t="shared" si="1"/>
        <v>33287426.89</v>
      </c>
    </row>
    <row r="53" spans="2:6" ht="28.5" customHeight="1" thickBot="1">
      <c r="B53" s="30"/>
      <c r="C53" s="31" t="s">
        <v>49</v>
      </c>
      <c r="D53" s="107">
        <f>D52</f>
        <v>29961145.02</v>
      </c>
      <c r="E53" s="107">
        <f>E52</f>
        <v>3326281.87</v>
      </c>
      <c r="F53" s="108">
        <f>F52</f>
        <v>33287426.89</v>
      </c>
    </row>
    <row r="54" ht="6.75" customHeight="1"/>
    <row r="55" ht="6.75" customHeight="1"/>
    <row r="56" ht="2.25" customHeight="1" hidden="1"/>
    <row r="57" ht="5.25" customHeight="1"/>
    <row r="58" spans="2:6" ht="69.75" customHeight="1">
      <c r="B58" s="260" t="s">
        <v>50</v>
      </c>
      <c r="C58" s="260"/>
      <c r="D58" s="260"/>
      <c r="E58" s="260" t="s">
        <v>93</v>
      </c>
      <c r="F58" s="260"/>
    </row>
  </sheetData>
  <sheetProtection/>
  <mergeCells count="1">
    <mergeCell ref="C6:D6"/>
  </mergeCells>
  <printOptions/>
  <pageMargins left="0.7086614173228347" right="0.15748031496062992" top="0.64" bottom="0.68" header="0.53" footer="0.38"/>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B2:F60"/>
  <sheetViews>
    <sheetView zoomScaleSheetLayoutView="100" zoomScalePageLayoutView="0" workbookViewId="0" topLeftCell="B1">
      <selection activeCell="E4" sqref="E4"/>
    </sheetView>
  </sheetViews>
  <sheetFormatPr defaultColWidth="9.00390625" defaultRowHeight="12.75"/>
  <cols>
    <col min="1" max="1" width="0.74609375" style="0" customWidth="1"/>
    <col min="2" max="2" width="9.75390625" style="0" customWidth="1"/>
    <col min="3" max="3" width="57.375" style="1" customWidth="1"/>
    <col min="4" max="4" width="13.625" style="0" customWidth="1"/>
    <col min="5" max="5" width="14.25390625" style="85" customWidth="1"/>
    <col min="6" max="6" width="14.375" style="0" customWidth="1"/>
  </cols>
  <sheetData>
    <row r="2" spans="5:6" ht="18.75" customHeight="1">
      <c r="E2" s="262" t="s">
        <v>153</v>
      </c>
      <c r="F2" s="262"/>
    </row>
    <row r="3" spans="3:6" ht="17.25" customHeight="1">
      <c r="C3" s="260"/>
      <c r="E3" s="262" t="s">
        <v>152</v>
      </c>
      <c r="F3" s="262"/>
    </row>
    <row r="4" spans="3:6" ht="13.5" customHeight="1">
      <c r="C4" s="260"/>
      <c r="E4" s="262" t="s">
        <v>207</v>
      </c>
      <c r="F4" s="262"/>
    </row>
    <row r="5" spans="4:5" ht="6" customHeight="1">
      <c r="D5" s="3"/>
      <c r="E5" s="84"/>
    </row>
    <row r="6" spans="3:4" ht="45" customHeight="1">
      <c r="C6" s="463" t="s">
        <v>133</v>
      </c>
      <c r="D6" s="463"/>
    </row>
    <row r="7" ht="10.5" customHeight="1">
      <c r="E7" s="84"/>
    </row>
    <row r="8" ht="13.5" thickBot="1">
      <c r="F8" s="2" t="s">
        <v>0</v>
      </c>
    </row>
    <row r="9" spans="2:6" ht="29.25" customHeight="1">
      <c r="B9" s="4" t="s">
        <v>1</v>
      </c>
      <c r="C9" s="5" t="s">
        <v>2</v>
      </c>
      <c r="D9" s="5" t="s">
        <v>3</v>
      </c>
      <c r="E9" s="86" t="s">
        <v>4</v>
      </c>
      <c r="F9" s="6" t="s">
        <v>5</v>
      </c>
    </row>
    <row r="10" spans="2:6" ht="11.25" customHeight="1" thickBot="1">
      <c r="B10" s="233">
        <v>1</v>
      </c>
      <c r="C10" s="234">
        <v>2</v>
      </c>
      <c r="D10" s="234">
        <v>3</v>
      </c>
      <c r="E10" s="236">
        <v>4</v>
      </c>
      <c r="F10" s="235">
        <v>5</v>
      </c>
    </row>
    <row r="11" spans="2:6" ht="21" customHeight="1">
      <c r="B11" s="47">
        <v>10000000</v>
      </c>
      <c r="C11" s="198" t="s">
        <v>6</v>
      </c>
      <c r="D11" s="203">
        <f>D12+D15+D18</f>
        <v>4425.8</v>
      </c>
      <c r="E11" s="204"/>
      <c r="F11" s="203">
        <f>F12+F15+F18</f>
        <v>4425.8</v>
      </c>
    </row>
    <row r="12" spans="2:6" ht="18" customHeight="1" hidden="1">
      <c r="B12" s="197">
        <v>13030000</v>
      </c>
      <c r="C12" s="199" t="s">
        <v>129</v>
      </c>
      <c r="D12" s="205">
        <f>D13+D14</f>
        <v>0</v>
      </c>
      <c r="E12" s="206"/>
      <c r="F12" s="205">
        <f>D12+E12</f>
        <v>0</v>
      </c>
    </row>
    <row r="13" spans="2:6" ht="27.75" customHeight="1" hidden="1">
      <c r="B13" s="12">
        <v>13010200</v>
      </c>
      <c r="C13" s="67" t="s">
        <v>92</v>
      </c>
      <c r="D13" s="207"/>
      <c r="E13" s="206"/>
      <c r="F13" s="207">
        <f>D13+E13</f>
        <v>0</v>
      </c>
    </row>
    <row r="14" spans="2:6" ht="23.25" customHeight="1" hidden="1">
      <c r="B14" s="60">
        <v>13030200</v>
      </c>
      <c r="C14" s="199" t="s">
        <v>80</v>
      </c>
      <c r="D14" s="207"/>
      <c r="E14" s="206"/>
      <c r="F14" s="207">
        <f>D14+E14</f>
        <v>0</v>
      </c>
    </row>
    <row r="15" spans="2:6" ht="18" customHeight="1">
      <c r="B15" s="14">
        <v>14000000</v>
      </c>
      <c r="C15" s="66" t="s">
        <v>16</v>
      </c>
      <c r="D15" s="208">
        <f>SUM(D16:D17)</f>
        <v>4425.8</v>
      </c>
      <c r="E15" s="209"/>
      <c r="F15" s="208">
        <f>SUM(F16:F17)</f>
        <v>4425.8</v>
      </c>
    </row>
    <row r="16" spans="2:6" ht="19.5" customHeight="1" thickBot="1">
      <c r="B16" s="12">
        <v>14060100</v>
      </c>
      <c r="C16" s="67" t="s">
        <v>52</v>
      </c>
      <c r="D16" s="207">
        <v>4425.8</v>
      </c>
      <c r="E16" s="206"/>
      <c r="F16" s="207">
        <f>D16+E16</f>
        <v>4425.8</v>
      </c>
    </row>
    <row r="17" spans="2:6" ht="15" customHeight="1" hidden="1">
      <c r="B17" s="12">
        <v>14060200</v>
      </c>
      <c r="C17" s="67" t="s">
        <v>53</v>
      </c>
      <c r="D17" s="207"/>
      <c r="E17" s="206"/>
      <c r="F17" s="207">
        <f>D17+E17</f>
        <v>0</v>
      </c>
    </row>
    <row r="18" spans="2:6" ht="12.75" hidden="1">
      <c r="B18" s="14">
        <v>16000000</v>
      </c>
      <c r="C18" s="66" t="s">
        <v>22</v>
      </c>
      <c r="D18" s="208">
        <f>SUM(D19:D20)</f>
        <v>0</v>
      </c>
      <c r="E18" s="209"/>
      <c r="F18" s="208">
        <f>SUM(F19:F20)</f>
        <v>0</v>
      </c>
    </row>
    <row r="19" spans="2:6" ht="18.75" customHeight="1" hidden="1">
      <c r="B19" s="12">
        <v>16030200</v>
      </c>
      <c r="C19" s="67" t="s">
        <v>22</v>
      </c>
      <c r="D19" s="207"/>
      <c r="E19" s="206"/>
      <c r="F19" s="207">
        <f>D19+E19</f>
        <v>0</v>
      </c>
    </row>
    <row r="20" spans="2:6" ht="22.5" customHeight="1" hidden="1" thickBot="1">
      <c r="B20" s="12">
        <v>16040000</v>
      </c>
      <c r="C20" s="67" t="s">
        <v>55</v>
      </c>
      <c r="D20" s="207"/>
      <c r="E20" s="206"/>
      <c r="F20" s="207">
        <f>D20+E20</f>
        <v>0</v>
      </c>
    </row>
    <row r="21" spans="2:6" ht="20.25" customHeight="1">
      <c r="B21" s="14">
        <v>20000000</v>
      </c>
      <c r="C21" s="198" t="s">
        <v>25</v>
      </c>
      <c r="D21" s="208">
        <f>D22+D25+D28</f>
        <v>177191.65000000002</v>
      </c>
      <c r="E21" s="209">
        <f>E25+E28+E32</f>
        <v>2355035.31</v>
      </c>
      <c r="F21" s="208">
        <f>D21+E21</f>
        <v>2532226.96</v>
      </c>
    </row>
    <row r="22" spans="2:6" ht="13.5" customHeight="1" hidden="1">
      <c r="B22" s="14">
        <v>21000000</v>
      </c>
      <c r="C22" s="66" t="s">
        <v>26</v>
      </c>
      <c r="D22" s="208">
        <f>SUM(D23:D24)</f>
        <v>0</v>
      </c>
      <c r="E22" s="209"/>
      <c r="F22" s="208">
        <f>SUM(F23:F24)</f>
        <v>0</v>
      </c>
    </row>
    <row r="23" spans="2:6" ht="0.75" customHeight="1" hidden="1">
      <c r="B23" s="12">
        <v>21040000</v>
      </c>
      <c r="C23" s="67" t="s">
        <v>27</v>
      </c>
      <c r="D23" s="207"/>
      <c r="E23" s="206"/>
      <c r="F23" s="207">
        <f>D23+E23</f>
        <v>0</v>
      </c>
    </row>
    <row r="24" spans="2:6" ht="13.5" customHeight="1" hidden="1">
      <c r="B24" s="12">
        <v>21080000</v>
      </c>
      <c r="C24" s="67" t="s">
        <v>28</v>
      </c>
      <c r="D24" s="207"/>
      <c r="E24" s="206"/>
      <c r="F24" s="207">
        <f>D24+E24</f>
        <v>0</v>
      </c>
    </row>
    <row r="25" spans="2:6" ht="12.75" hidden="1">
      <c r="B25" s="14">
        <v>23000000</v>
      </c>
      <c r="C25" s="66" t="s">
        <v>32</v>
      </c>
      <c r="D25" s="208">
        <f>D26+D27</f>
        <v>0</v>
      </c>
      <c r="E25" s="209">
        <f>E26+E27</f>
        <v>0</v>
      </c>
      <c r="F25" s="208">
        <f>D25+E25</f>
        <v>0</v>
      </c>
    </row>
    <row r="26" spans="2:6" ht="25.5" hidden="1">
      <c r="B26" s="12">
        <v>23010000</v>
      </c>
      <c r="C26" s="67" t="s">
        <v>54</v>
      </c>
      <c r="D26" s="207"/>
      <c r="E26" s="206"/>
      <c r="F26" s="207">
        <f>D26+E26</f>
        <v>0</v>
      </c>
    </row>
    <row r="27" spans="2:6" ht="12.75" hidden="1">
      <c r="B27" s="12">
        <v>23020000</v>
      </c>
      <c r="C27" s="67" t="s">
        <v>33</v>
      </c>
      <c r="D27" s="207"/>
      <c r="E27" s="206"/>
      <c r="F27" s="207">
        <f>D27+E27</f>
        <v>0</v>
      </c>
    </row>
    <row r="28" spans="2:6" ht="17.25" customHeight="1">
      <c r="B28" s="14">
        <v>24000000</v>
      </c>
      <c r="C28" s="66" t="s">
        <v>34</v>
      </c>
      <c r="D28" s="208">
        <f>D29+D30</f>
        <v>177191.65000000002</v>
      </c>
      <c r="E28" s="208"/>
      <c r="F28" s="208">
        <f>F29+F30</f>
        <v>177191.65000000002</v>
      </c>
    </row>
    <row r="29" spans="2:6" ht="41.25" customHeight="1">
      <c r="B29" s="12">
        <v>24030000</v>
      </c>
      <c r="C29" s="67" t="s">
        <v>35</v>
      </c>
      <c r="D29" s="207">
        <v>0.2</v>
      </c>
      <c r="E29" s="206"/>
      <c r="F29" s="207">
        <f aca="true" t="shared" si="0" ref="F29:F34">D29+E29</f>
        <v>0.2</v>
      </c>
    </row>
    <row r="30" spans="2:6" ht="15.75" customHeight="1">
      <c r="B30" s="14">
        <v>24060000</v>
      </c>
      <c r="C30" s="68" t="s">
        <v>36</v>
      </c>
      <c r="D30" s="208">
        <f>SUM(D31)</f>
        <v>177191.45</v>
      </c>
      <c r="E30" s="209"/>
      <c r="F30" s="208">
        <f t="shared" si="0"/>
        <v>177191.45</v>
      </c>
    </row>
    <row r="31" spans="2:6" ht="18" customHeight="1">
      <c r="B31" s="12">
        <v>24060300</v>
      </c>
      <c r="C31" s="67" t="s">
        <v>36</v>
      </c>
      <c r="D31" s="207">
        <v>177191.45</v>
      </c>
      <c r="E31" s="206"/>
      <c r="F31" s="207">
        <f t="shared" si="0"/>
        <v>177191.45</v>
      </c>
    </row>
    <row r="32" spans="2:6" ht="15.75" customHeight="1">
      <c r="B32" s="18">
        <v>25000000</v>
      </c>
      <c r="C32" s="67" t="s">
        <v>37</v>
      </c>
      <c r="D32" s="207"/>
      <c r="E32" s="237">
        <v>2355035.31</v>
      </c>
      <c r="F32" s="208">
        <f t="shared" si="0"/>
        <v>2355035.31</v>
      </c>
    </row>
    <row r="33" spans="2:6" ht="16.5" customHeight="1">
      <c r="B33" s="14">
        <v>30000000</v>
      </c>
      <c r="C33" s="68" t="s">
        <v>182</v>
      </c>
      <c r="D33" s="208">
        <f>D34</f>
        <v>138.32</v>
      </c>
      <c r="E33" s="209"/>
      <c r="F33" s="208">
        <f t="shared" si="0"/>
        <v>138.32</v>
      </c>
    </row>
    <row r="34" spans="2:6" ht="27" customHeight="1">
      <c r="B34" s="264">
        <v>31020000</v>
      </c>
      <c r="C34" s="67" t="s">
        <v>159</v>
      </c>
      <c r="D34" s="207">
        <v>138.32</v>
      </c>
      <c r="E34" s="237"/>
      <c r="F34" s="210">
        <f t="shared" si="0"/>
        <v>138.32</v>
      </c>
    </row>
    <row r="35" spans="2:6" ht="18" customHeight="1">
      <c r="B35" s="18">
        <v>50000000</v>
      </c>
      <c r="C35" s="66" t="s">
        <v>41</v>
      </c>
      <c r="D35" s="208"/>
      <c r="E35" s="209">
        <f>E36</f>
        <v>11000</v>
      </c>
      <c r="F35" s="208">
        <f>F36</f>
        <v>11000</v>
      </c>
    </row>
    <row r="36" spans="2:6" ht="39.75" customHeight="1">
      <c r="B36" s="12">
        <v>50110000</v>
      </c>
      <c r="C36" s="67" t="s">
        <v>43</v>
      </c>
      <c r="D36" s="207"/>
      <c r="E36" s="206">
        <v>11000</v>
      </c>
      <c r="F36" s="207">
        <f>D36+E36</f>
        <v>11000</v>
      </c>
    </row>
    <row r="37" spans="2:6" ht="14.25" customHeight="1">
      <c r="B37" s="19"/>
      <c r="C37" s="69" t="s">
        <v>44</v>
      </c>
      <c r="D37" s="208">
        <f>D11+D21+D33+D35</f>
        <v>181755.77000000002</v>
      </c>
      <c r="E37" s="209">
        <f>E11+E21+E35</f>
        <v>2366035.31</v>
      </c>
      <c r="F37" s="208">
        <f>F11+F21+F35</f>
        <v>2547652.76</v>
      </c>
    </row>
    <row r="38" spans="2:6" ht="16.5" customHeight="1">
      <c r="B38" s="21">
        <v>40000000</v>
      </c>
      <c r="C38" s="69" t="s">
        <v>45</v>
      </c>
      <c r="D38" s="208">
        <f>D39+D44</f>
        <v>27613647.65</v>
      </c>
      <c r="E38" s="209">
        <f>E39+E44</f>
        <v>1902641.8</v>
      </c>
      <c r="F38" s="208">
        <f>F39+F44</f>
        <v>29516289.449999996</v>
      </c>
    </row>
    <row r="39" spans="2:6" ht="15" customHeight="1">
      <c r="B39" s="22">
        <v>41020000</v>
      </c>
      <c r="C39" s="69" t="s">
        <v>46</v>
      </c>
      <c r="D39" s="208">
        <f>D40+D41+D42+D43</f>
        <v>20735623</v>
      </c>
      <c r="E39" s="209"/>
      <c r="F39" s="208">
        <f>F40+F41+F42+F43</f>
        <v>20735623</v>
      </c>
    </row>
    <row r="40" spans="2:6" ht="12.75" hidden="1">
      <c r="B40" s="23">
        <v>41020400</v>
      </c>
      <c r="C40" s="70" t="s">
        <v>108</v>
      </c>
      <c r="D40" s="210"/>
      <c r="E40" s="209"/>
      <c r="F40" s="207">
        <f>D40+E40</f>
        <v>0</v>
      </c>
    </row>
    <row r="41" spans="2:6" ht="30" customHeight="1" hidden="1">
      <c r="B41" s="43">
        <v>41020600</v>
      </c>
      <c r="C41" s="24" t="s">
        <v>147</v>
      </c>
      <c r="D41" s="207"/>
      <c r="E41" s="206"/>
      <c r="F41" s="207">
        <f>D41+E41</f>
        <v>0</v>
      </c>
    </row>
    <row r="42" spans="2:6" ht="18" customHeight="1">
      <c r="B42" s="23">
        <v>41020900</v>
      </c>
      <c r="C42" s="70" t="s">
        <v>69</v>
      </c>
      <c r="D42" s="207">
        <v>20735623</v>
      </c>
      <c r="E42" s="206"/>
      <c r="F42" s="207">
        <f>D42+E42</f>
        <v>20735623</v>
      </c>
    </row>
    <row r="43" spans="2:6" ht="50.25" customHeight="1" hidden="1">
      <c r="B43" s="64">
        <v>41021000</v>
      </c>
      <c r="C43" s="24" t="s">
        <v>181</v>
      </c>
      <c r="D43" s="207"/>
      <c r="E43" s="206"/>
      <c r="F43" s="207">
        <f>D43+E43</f>
        <v>0</v>
      </c>
    </row>
    <row r="44" spans="2:6" ht="18" customHeight="1">
      <c r="B44" s="45">
        <v>41030000</v>
      </c>
      <c r="C44" s="200" t="s">
        <v>47</v>
      </c>
      <c r="D44" s="208">
        <f>SUM(D45:D53)</f>
        <v>6878024.649999999</v>
      </c>
      <c r="E44" s="208">
        <f>SUM(E45:E53)</f>
        <v>1902641.8</v>
      </c>
      <c r="F44" s="208">
        <f>SUM(F45:F53)</f>
        <v>8780666.449999997</v>
      </c>
    </row>
    <row r="45" spans="2:6" ht="51.75" customHeight="1">
      <c r="B45" s="60">
        <v>41030600</v>
      </c>
      <c r="C45" s="67" t="s">
        <v>99</v>
      </c>
      <c r="D45" s="207">
        <v>5282259.02</v>
      </c>
      <c r="E45" s="206"/>
      <c r="F45" s="207">
        <f aca="true" t="shared" si="1" ref="F45:F54">D45+E45</f>
        <v>5282259.02</v>
      </c>
    </row>
    <row r="46" spans="2:6" ht="49.5" customHeight="1" hidden="1">
      <c r="B46" s="64"/>
      <c r="C46" s="180"/>
      <c r="D46" s="211"/>
      <c r="E46" s="212"/>
      <c r="F46" s="211"/>
    </row>
    <row r="47" spans="2:6" ht="65.25" customHeight="1">
      <c r="B47" s="57">
        <v>41030800</v>
      </c>
      <c r="C47" s="67" t="s">
        <v>100</v>
      </c>
      <c r="D47" s="213">
        <v>1287324.67</v>
      </c>
      <c r="E47" s="214">
        <v>1902641.8</v>
      </c>
      <c r="F47" s="213">
        <f t="shared" si="1"/>
        <v>3189966.4699999997</v>
      </c>
    </row>
    <row r="48" spans="2:6" ht="106.5" customHeight="1">
      <c r="B48" s="57">
        <v>41030900</v>
      </c>
      <c r="C48" s="181" t="s">
        <v>101</v>
      </c>
      <c r="D48" s="213">
        <v>301495.52</v>
      </c>
      <c r="E48" s="214"/>
      <c r="F48" s="213">
        <f t="shared" si="1"/>
        <v>301495.52</v>
      </c>
    </row>
    <row r="49" spans="2:6" ht="38.25" customHeight="1" thickBot="1">
      <c r="B49" s="57">
        <v>41031000</v>
      </c>
      <c r="C49" s="181" t="s">
        <v>109</v>
      </c>
      <c r="D49" s="213">
        <v>6945.44</v>
      </c>
      <c r="E49" s="214"/>
      <c r="F49" s="213">
        <f t="shared" si="1"/>
        <v>6945.44</v>
      </c>
    </row>
    <row r="50" spans="2:6" ht="28.5" customHeight="1" hidden="1">
      <c r="B50" s="60">
        <v>41031900</v>
      </c>
      <c r="C50" s="232" t="s">
        <v>146</v>
      </c>
      <c r="D50" s="215">
        <v>0</v>
      </c>
      <c r="E50" s="216"/>
      <c r="F50" s="213">
        <f t="shared" si="1"/>
        <v>0</v>
      </c>
    </row>
    <row r="51" spans="2:6" ht="76.5" customHeight="1" hidden="1">
      <c r="B51" s="57">
        <v>41032300</v>
      </c>
      <c r="C51" s="181" t="s">
        <v>160</v>
      </c>
      <c r="D51" s="213"/>
      <c r="E51" s="214"/>
      <c r="F51" s="213">
        <f t="shared" si="1"/>
        <v>0</v>
      </c>
    </row>
    <row r="52" spans="2:6" ht="94.5" customHeight="1" hidden="1" thickBot="1">
      <c r="B52" s="60">
        <v>41034300</v>
      </c>
      <c r="C52" s="181" t="s">
        <v>186</v>
      </c>
      <c r="D52" s="211"/>
      <c r="E52" s="212"/>
      <c r="F52" s="211">
        <f t="shared" si="1"/>
        <v>0</v>
      </c>
    </row>
    <row r="53" spans="2:6" ht="53.25" customHeight="1" hidden="1" thickBot="1">
      <c r="B53" s="64">
        <v>41038200</v>
      </c>
      <c r="C53" s="70" t="s">
        <v>110</v>
      </c>
      <c r="D53" s="217"/>
      <c r="E53" s="206"/>
      <c r="F53" s="211">
        <f t="shared" si="1"/>
        <v>0</v>
      </c>
    </row>
    <row r="54" spans="2:6" ht="17.25" customHeight="1" thickBot="1">
      <c r="B54" s="77"/>
      <c r="C54" s="201" t="s">
        <v>48</v>
      </c>
      <c r="D54" s="122">
        <f>D37+D38</f>
        <v>27795403.419999998</v>
      </c>
      <c r="E54" s="122">
        <f>E37+E38</f>
        <v>4268677.11</v>
      </c>
      <c r="F54" s="122">
        <f t="shared" si="1"/>
        <v>32064080.529999997</v>
      </c>
    </row>
    <row r="55" spans="2:6" ht="19.5" customHeight="1" thickBot="1">
      <c r="B55" s="78"/>
      <c r="C55" s="202" t="s">
        <v>49</v>
      </c>
      <c r="D55" s="122">
        <f>D54</f>
        <v>27795403.419999998</v>
      </c>
      <c r="E55" s="218">
        <f>E54</f>
        <v>4268677.11</v>
      </c>
      <c r="F55" s="122">
        <f>F54</f>
        <v>32064080.529999997</v>
      </c>
    </row>
    <row r="57" ht="2.25" customHeight="1"/>
    <row r="58" ht="1.5" customHeight="1"/>
    <row r="59" ht="9" customHeight="1"/>
    <row r="60" spans="2:6" ht="38.25" customHeight="1">
      <c r="B60" s="260" t="s">
        <v>50</v>
      </c>
      <c r="C60" s="260"/>
      <c r="D60" s="260"/>
      <c r="E60" s="263" t="s">
        <v>93</v>
      </c>
      <c r="F60" s="260"/>
    </row>
    <row r="61" ht="0.75" customHeight="1" hidden="1"/>
  </sheetData>
  <sheetProtection/>
  <mergeCells count="1">
    <mergeCell ref="C6:D6"/>
  </mergeCells>
  <printOptions/>
  <pageMargins left="0.5511811023622047" right="0.24" top="0.16" bottom="0.17" header="0.16" footer="0.17"/>
  <pageSetup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B2:G58"/>
  <sheetViews>
    <sheetView zoomScaleSheetLayoutView="100" zoomScalePageLayoutView="0" workbookViewId="0" topLeftCell="B1">
      <selection activeCell="E4" sqref="E4"/>
    </sheetView>
  </sheetViews>
  <sheetFormatPr defaultColWidth="9.00390625" defaultRowHeight="12.75"/>
  <cols>
    <col min="1" max="1" width="1.00390625" style="0" hidden="1" customWidth="1"/>
    <col min="2" max="2" width="10.00390625" style="0" customWidth="1"/>
    <col min="3" max="3" width="52.625" style="1" customWidth="1"/>
    <col min="4" max="4" width="13.375" style="0" customWidth="1"/>
    <col min="5" max="5" width="13.625" style="0" customWidth="1"/>
    <col min="6" max="6" width="13.375" style="0" customWidth="1"/>
  </cols>
  <sheetData>
    <row r="1" ht="6.75" customHeight="1"/>
    <row r="2" spans="5:6" ht="18.75" customHeight="1">
      <c r="E2" s="262" t="s">
        <v>154</v>
      </c>
      <c r="F2" s="258"/>
    </row>
    <row r="3" spans="3:6" ht="17.25" customHeight="1">
      <c r="C3" s="40"/>
      <c r="E3" s="262" t="s">
        <v>155</v>
      </c>
      <c r="F3" s="258"/>
    </row>
    <row r="4" spans="5:6" ht="15.75" customHeight="1">
      <c r="E4" s="262" t="s">
        <v>207</v>
      </c>
      <c r="F4" s="258"/>
    </row>
    <row r="5" spans="4:6" ht="6.75" customHeight="1">
      <c r="D5" s="3"/>
      <c r="E5" s="42"/>
      <c r="F5" s="41"/>
    </row>
    <row r="6" spans="3:4" ht="22.5" customHeight="1">
      <c r="C6" s="463" t="s">
        <v>134</v>
      </c>
      <c r="D6" s="463"/>
    </row>
    <row r="7" ht="5.25" customHeight="1">
      <c r="E7" s="3"/>
    </row>
    <row r="8" ht="11.25" customHeight="1" thickBot="1">
      <c r="F8" s="2" t="s">
        <v>0</v>
      </c>
    </row>
    <row r="9" spans="2:6" ht="31.5" customHeight="1">
      <c r="B9" s="4" t="s">
        <v>1</v>
      </c>
      <c r="C9" s="5" t="s">
        <v>2</v>
      </c>
      <c r="D9" s="5" t="s">
        <v>3</v>
      </c>
      <c r="E9" s="5" t="s">
        <v>4</v>
      </c>
      <c r="F9" s="6" t="s">
        <v>5</v>
      </c>
    </row>
    <row r="10" spans="2:6" ht="11.25" customHeight="1" thickBot="1">
      <c r="B10" s="233">
        <v>1</v>
      </c>
      <c r="C10" s="234">
        <v>2</v>
      </c>
      <c r="D10" s="234">
        <v>3</v>
      </c>
      <c r="E10" s="234">
        <v>4</v>
      </c>
      <c r="F10" s="235">
        <v>5</v>
      </c>
    </row>
    <row r="11" spans="2:6" ht="21.75" customHeight="1">
      <c r="B11" s="10">
        <v>10000000</v>
      </c>
      <c r="C11" s="11" t="s">
        <v>6</v>
      </c>
      <c r="D11" s="123">
        <f>D13+D16+D12</f>
        <v>4543</v>
      </c>
      <c r="E11" s="110"/>
      <c r="F11" s="111">
        <f>F13+F16+F12</f>
        <v>4543</v>
      </c>
    </row>
    <row r="12" spans="2:6" ht="15" customHeight="1" hidden="1">
      <c r="B12" s="10">
        <v>13030200</v>
      </c>
      <c r="C12" s="33" t="s">
        <v>51</v>
      </c>
      <c r="D12" s="124"/>
      <c r="E12" s="125"/>
      <c r="F12" s="126">
        <f>SUM(D12:E12)</f>
        <v>0</v>
      </c>
    </row>
    <row r="13" spans="2:6" ht="22.5" customHeight="1">
      <c r="B13" s="14">
        <v>14000000</v>
      </c>
      <c r="C13" s="66" t="s">
        <v>16</v>
      </c>
      <c r="D13" s="127">
        <f>SUM(D14:D15)</f>
        <v>4543</v>
      </c>
      <c r="E13" s="128"/>
      <c r="F13" s="129">
        <f>SUM(F14:F15)</f>
        <v>4543</v>
      </c>
    </row>
    <row r="14" spans="2:6" ht="20.25" customHeight="1">
      <c r="B14" s="12">
        <v>14060100</v>
      </c>
      <c r="C14" s="67" t="s">
        <v>52</v>
      </c>
      <c r="D14" s="130">
        <v>4543</v>
      </c>
      <c r="E14" s="131"/>
      <c r="F14" s="132">
        <f>D14+E14</f>
        <v>4543</v>
      </c>
    </row>
    <row r="15" spans="2:6" ht="16.5" customHeight="1" hidden="1">
      <c r="B15" s="12">
        <v>14060200</v>
      </c>
      <c r="C15" s="67" t="s">
        <v>53</v>
      </c>
      <c r="D15" s="130"/>
      <c r="E15" s="131"/>
      <c r="F15" s="132">
        <f>D15+E15</f>
        <v>0</v>
      </c>
    </row>
    <row r="16" spans="2:6" ht="16.5" customHeight="1" hidden="1">
      <c r="B16" s="14">
        <v>16000000</v>
      </c>
      <c r="C16" s="66" t="s">
        <v>22</v>
      </c>
      <c r="D16" s="127">
        <f>SUM(D17:D18)</f>
        <v>0</v>
      </c>
      <c r="E16" s="128"/>
      <c r="F16" s="129">
        <f>SUM(F17:F18)</f>
        <v>0</v>
      </c>
    </row>
    <row r="17" spans="2:6" ht="16.5" customHeight="1" hidden="1">
      <c r="B17" s="12">
        <v>16030200</v>
      </c>
      <c r="C17" s="67" t="s">
        <v>22</v>
      </c>
      <c r="D17" s="130"/>
      <c r="E17" s="131"/>
      <c r="F17" s="132">
        <f>D17+E17</f>
        <v>0</v>
      </c>
    </row>
    <row r="18" spans="2:6" ht="16.5" customHeight="1" hidden="1">
      <c r="B18" s="12">
        <v>16040100</v>
      </c>
      <c r="C18" s="70" t="s">
        <v>61</v>
      </c>
      <c r="D18" s="130"/>
      <c r="E18" s="131"/>
      <c r="F18" s="132">
        <f>D18+E18</f>
        <v>0</v>
      </c>
    </row>
    <row r="19" spans="2:6" ht="18" customHeight="1">
      <c r="B19" s="14">
        <v>20000000</v>
      </c>
      <c r="C19" s="11" t="s">
        <v>25</v>
      </c>
      <c r="D19" s="127">
        <f>D20+D23+D25</f>
        <v>2402.63</v>
      </c>
      <c r="E19" s="128">
        <f>E25+E29</f>
        <v>1261602.83</v>
      </c>
      <c r="F19" s="129">
        <f>D19+E19</f>
        <v>1264005.46</v>
      </c>
    </row>
    <row r="20" spans="2:6" ht="13.5" customHeight="1" hidden="1">
      <c r="B20" s="14">
        <v>21000000</v>
      </c>
      <c r="C20" s="66" t="s">
        <v>26</v>
      </c>
      <c r="D20" s="127">
        <f>SUM(D21:D22)</f>
        <v>0</v>
      </c>
      <c r="E20" s="128"/>
      <c r="F20" s="129">
        <f>SUM(F21:F22)</f>
        <v>0</v>
      </c>
    </row>
    <row r="21" spans="2:6" ht="29.25" customHeight="1" hidden="1">
      <c r="B21" s="12">
        <v>21040000</v>
      </c>
      <c r="C21" s="67" t="s">
        <v>27</v>
      </c>
      <c r="D21" s="130"/>
      <c r="E21" s="131"/>
      <c r="F21" s="132">
        <f>D21+E21</f>
        <v>0</v>
      </c>
    </row>
    <row r="22" spans="2:6" ht="18" customHeight="1" hidden="1">
      <c r="B22" s="12">
        <v>21080000</v>
      </c>
      <c r="C22" s="67" t="s">
        <v>28</v>
      </c>
      <c r="D22" s="130"/>
      <c r="E22" s="131"/>
      <c r="F22" s="132">
        <f>D22+E22</f>
        <v>0</v>
      </c>
    </row>
    <row r="23" spans="2:6" ht="0.75" customHeight="1" hidden="1">
      <c r="B23" s="14">
        <v>23000000</v>
      </c>
      <c r="C23" s="66" t="s">
        <v>32</v>
      </c>
      <c r="D23" s="127">
        <f>D24</f>
        <v>0</v>
      </c>
      <c r="E23" s="128"/>
      <c r="F23" s="129">
        <f>F24</f>
        <v>0</v>
      </c>
    </row>
    <row r="24" spans="2:6" ht="0.75" customHeight="1" hidden="1">
      <c r="B24" s="12">
        <v>23010000</v>
      </c>
      <c r="C24" s="67" t="s">
        <v>54</v>
      </c>
      <c r="D24" s="130"/>
      <c r="E24" s="131"/>
      <c r="F24" s="132">
        <f>D24+E24</f>
        <v>0</v>
      </c>
    </row>
    <row r="25" spans="2:6" ht="14.25" customHeight="1">
      <c r="B25" s="14">
        <v>24000000</v>
      </c>
      <c r="C25" s="66" t="s">
        <v>34</v>
      </c>
      <c r="D25" s="127">
        <f>D26+D27</f>
        <v>2402.63</v>
      </c>
      <c r="E25" s="128"/>
      <c r="F25" s="129">
        <f>SUM(F26:F29)</f>
        <v>1266121.1500000001</v>
      </c>
    </row>
    <row r="26" spans="2:6" ht="37.5" customHeight="1">
      <c r="B26" s="12">
        <v>24030000</v>
      </c>
      <c r="C26" s="67" t="s">
        <v>35</v>
      </c>
      <c r="D26" s="130">
        <v>286.94</v>
      </c>
      <c r="E26" s="131"/>
      <c r="F26" s="132">
        <f>D26+E26</f>
        <v>286.94</v>
      </c>
    </row>
    <row r="27" spans="2:6" ht="12.75">
      <c r="B27" s="14">
        <v>24060000</v>
      </c>
      <c r="C27" s="68" t="s">
        <v>36</v>
      </c>
      <c r="D27" s="127">
        <f>SUM(D28)</f>
        <v>2115.69</v>
      </c>
      <c r="E27" s="128"/>
      <c r="F27" s="129">
        <f>D27+E27</f>
        <v>2115.69</v>
      </c>
    </row>
    <row r="28" spans="2:6" ht="15.75" customHeight="1">
      <c r="B28" s="12">
        <v>24060300</v>
      </c>
      <c r="C28" s="67" t="s">
        <v>36</v>
      </c>
      <c r="D28" s="130">
        <v>2115.69</v>
      </c>
      <c r="E28" s="131"/>
      <c r="F28" s="132">
        <f>D28+E28</f>
        <v>2115.69</v>
      </c>
    </row>
    <row r="29" spans="2:6" ht="15.75" customHeight="1">
      <c r="B29" s="18">
        <v>25000000</v>
      </c>
      <c r="C29" s="67" t="s">
        <v>37</v>
      </c>
      <c r="D29" s="130"/>
      <c r="E29" s="131">
        <v>1261602.83</v>
      </c>
      <c r="F29" s="132">
        <f>D29+E29</f>
        <v>1261602.83</v>
      </c>
    </row>
    <row r="30" spans="2:6" ht="15.75" customHeight="1">
      <c r="B30" s="18">
        <v>30000000</v>
      </c>
      <c r="C30" s="62" t="s">
        <v>38</v>
      </c>
      <c r="D30" s="269">
        <f>D31</f>
        <v>142.02</v>
      </c>
      <c r="E30" s="270"/>
      <c r="F30" s="271">
        <f>F31</f>
        <v>142.02</v>
      </c>
    </row>
    <row r="31" spans="2:6" ht="25.5">
      <c r="B31" s="264">
        <v>31020000</v>
      </c>
      <c r="C31" s="80" t="s">
        <v>159</v>
      </c>
      <c r="D31" s="130">
        <v>142.02</v>
      </c>
      <c r="E31" s="131"/>
      <c r="F31" s="132">
        <f>D31+E31</f>
        <v>142.02</v>
      </c>
    </row>
    <row r="32" spans="2:6" ht="15.75" customHeight="1">
      <c r="B32" s="18">
        <v>50000000</v>
      </c>
      <c r="C32" s="66" t="s">
        <v>41</v>
      </c>
      <c r="D32" s="127"/>
      <c r="E32" s="128">
        <f>E33</f>
        <v>8500</v>
      </c>
      <c r="F32" s="129">
        <f>F33</f>
        <v>8500</v>
      </c>
    </row>
    <row r="33" spans="2:6" ht="37.5" customHeight="1">
      <c r="B33" s="12">
        <v>50110000</v>
      </c>
      <c r="C33" s="67" t="s">
        <v>43</v>
      </c>
      <c r="D33" s="130"/>
      <c r="E33" s="131">
        <v>8500</v>
      </c>
      <c r="F33" s="132">
        <f>D33+E33</f>
        <v>8500</v>
      </c>
    </row>
    <row r="34" spans="2:6" ht="13.5" customHeight="1">
      <c r="B34" s="19"/>
      <c r="C34" s="69" t="s">
        <v>44</v>
      </c>
      <c r="D34" s="133">
        <f>D11+D19+D30+D32</f>
        <v>7087.650000000001</v>
      </c>
      <c r="E34" s="93">
        <f>E11+E19+E32</f>
        <v>1270102.83</v>
      </c>
      <c r="F34" s="94">
        <f>F11+F19+F30+F32</f>
        <v>1277190.48</v>
      </c>
    </row>
    <row r="35" spans="2:6" ht="15.75" customHeight="1">
      <c r="B35" s="21">
        <v>40000000</v>
      </c>
      <c r="C35" s="69" t="s">
        <v>45</v>
      </c>
      <c r="D35" s="127">
        <f>D36+D41</f>
        <v>19019669.64</v>
      </c>
      <c r="E35" s="127">
        <f>E36+E41</f>
        <v>1186046.55</v>
      </c>
      <c r="F35" s="129">
        <f>F36+F41</f>
        <v>20205716.19</v>
      </c>
    </row>
    <row r="36" spans="2:6" ht="14.25" customHeight="1">
      <c r="B36" s="22">
        <v>41020000</v>
      </c>
      <c r="C36" s="69" t="s">
        <v>46</v>
      </c>
      <c r="D36" s="127">
        <f>D37+D38+D39+D40</f>
        <v>13486863</v>
      </c>
      <c r="E36" s="127"/>
      <c r="F36" s="129">
        <f>F37+F38+F39+F40</f>
        <v>13486863</v>
      </c>
    </row>
    <row r="37" spans="2:7" ht="26.25" customHeight="1" hidden="1">
      <c r="B37" s="23">
        <v>41020400</v>
      </c>
      <c r="C37" s="24" t="s">
        <v>108</v>
      </c>
      <c r="D37" s="130"/>
      <c r="E37" s="134"/>
      <c r="F37" s="132">
        <f>D37+E37</f>
        <v>0</v>
      </c>
      <c r="G37" s="34"/>
    </row>
    <row r="38" spans="2:7" ht="32.25" customHeight="1" hidden="1">
      <c r="B38" s="23">
        <v>41020600</v>
      </c>
      <c r="C38" s="24" t="s">
        <v>147</v>
      </c>
      <c r="D38" s="130"/>
      <c r="E38" s="134"/>
      <c r="F38" s="132">
        <f>D38+E38</f>
        <v>0</v>
      </c>
      <c r="G38" s="34"/>
    </row>
    <row r="39" spans="2:7" ht="16.5" customHeight="1">
      <c r="B39" s="43">
        <v>41020900</v>
      </c>
      <c r="C39" s="73" t="s">
        <v>69</v>
      </c>
      <c r="D39" s="130">
        <v>13486863</v>
      </c>
      <c r="E39" s="134"/>
      <c r="F39" s="132">
        <f>D39+E39</f>
        <v>13486863</v>
      </c>
      <c r="G39" s="34"/>
    </row>
    <row r="40" spans="2:7" ht="51" customHeight="1" hidden="1">
      <c r="B40" s="64">
        <v>41021000</v>
      </c>
      <c r="C40" s="24" t="s">
        <v>181</v>
      </c>
      <c r="D40" s="138"/>
      <c r="E40" s="134"/>
      <c r="F40" s="91">
        <f>D40+E40</f>
        <v>0</v>
      </c>
      <c r="G40" s="34"/>
    </row>
    <row r="41" spans="2:7" ht="14.25" customHeight="1">
      <c r="B41" s="25">
        <v>41030000</v>
      </c>
      <c r="C41" s="72" t="s">
        <v>47</v>
      </c>
      <c r="D41" s="127">
        <f>D42+D44+D45+D47+D48+D49+D50+D51</f>
        <v>5532806.640000001</v>
      </c>
      <c r="E41" s="128">
        <f>E42+E44+E45+E47+E48+E49+E50+E51</f>
        <v>1186046.55</v>
      </c>
      <c r="F41" s="129">
        <f>F42+F44+F45+F47+F48+F49+F50+F51</f>
        <v>6718853.19</v>
      </c>
      <c r="G41" s="34"/>
    </row>
    <row r="42" spans="2:6" ht="51.75" customHeight="1">
      <c r="B42" s="64">
        <v>41030600</v>
      </c>
      <c r="C42" s="13" t="s">
        <v>99</v>
      </c>
      <c r="D42" s="116">
        <v>4419467.38</v>
      </c>
      <c r="E42" s="90"/>
      <c r="F42" s="91">
        <f>D42+E42</f>
        <v>4419467.38</v>
      </c>
    </row>
    <row r="43" spans="2:6" ht="229.5" customHeight="1" hidden="1">
      <c r="B43" s="64"/>
      <c r="C43" s="87"/>
      <c r="D43" s="135"/>
      <c r="E43" s="136"/>
      <c r="F43" s="137"/>
    </row>
    <row r="44" spans="2:6" ht="63.75" customHeight="1">
      <c r="B44" s="64">
        <v>41030800</v>
      </c>
      <c r="C44" s="13" t="s">
        <v>100</v>
      </c>
      <c r="D44" s="116">
        <v>872132.66</v>
      </c>
      <c r="E44" s="90">
        <v>1186046.55</v>
      </c>
      <c r="F44" s="91">
        <f>D44+E44</f>
        <v>2058179.21</v>
      </c>
    </row>
    <row r="45" spans="2:6" ht="111.75" customHeight="1">
      <c r="B45" s="60">
        <v>41030900</v>
      </c>
      <c r="C45" s="13" t="s">
        <v>101</v>
      </c>
      <c r="D45" s="116">
        <v>239916.44</v>
      </c>
      <c r="E45" s="90"/>
      <c r="F45" s="91">
        <f>D45+E45</f>
        <v>239916.44</v>
      </c>
    </row>
    <row r="46" spans="2:6" ht="46.5" customHeight="1" hidden="1">
      <c r="B46" s="74"/>
      <c r="C46" s="278"/>
      <c r="D46" s="155"/>
      <c r="E46" s="156"/>
      <c r="F46" s="157"/>
    </row>
    <row r="47" spans="2:6" ht="53.25" customHeight="1" thickBot="1">
      <c r="B47" s="64">
        <v>41031000</v>
      </c>
      <c r="C47" s="13" t="s">
        <v>109</v>
      </c>
      <c r="D47" s="116">
        <v>1290.16</v>
      </c>
      <c r="E47" s="90"/>
      <c r="F47" s="91">
        <f aca="true" t="shared" si="0" ref="F47:F52">D47+E47</f>
        <v>1290.16</v>
      </c>
    </row>
    <row r="48" spans="2:6" ht="27.75" customHeight="1" hidden="1">
      <c r="B48" s="64">
        <v>41031900</v>
      </c>
      <c r="C48" s="232" t="s">
        <v>146</v>
      </c>
      <c r="D48" s="139"/>
      <c r="E48" s="140"/>
      <c r="F48" s="141">
        <f t="shared" si="0"/>
        <v>0</v>
      </c>
    </row>
    <row r="49" spans="2:6" ht="81.75" customHeight="1" hidden="1" thickBot="1">
      <c r="B49" s="64">
        <v>41032300</v>
      </c>
      <c r="C49" s="13" t="s">
        <v>160</v>
      </c>
      <c r="D49" s="116"/>
      <c r="E49" s="90"/>
      <c r="F49" s="91">
        <f t="shared" si="0"/>
        <v>0</v>
      </c>
    </row>
    <row r="50" spans="2:6" ht="48" customHeight="1" hidden="1">
      <c r="B50" s="60">
        <v>41037800</v>
      </c>
      <c r="C50" s="24" t="s">
        <v>91</v>
      </c>
      <c r="D50" s="139"/>
      <c r="E50" s="131"/>
      <c r="F50" s="141">
        <f t="shared" si="0"/>
        <v>0</v>
      </c>
    </row>
    <row r="51" spans="2:6" ht="55.5" customHeight="1" hidden="1" thickBot="1">
      <c r="B51" s="64">
        <v>41038200</v>
      </c>
      <c r="C51" s="24" t="s">
        <v>110</v>
      </c>
      <c r="D51" s="176"/>
      <c r="E51" s="156"/>
      <c r="F51" s="177">
        <f t="shared" si="0"/>
        <v>0</v>
      </c>
    </row>
    <row r="52" spans="2:6" ht="22.5" customHeight="1" thickBot="1">
      <c r="B52" s="88"/>
      <c r="C52" s="31" t="s">
        <v>48</v>
      </c>
      <c r="D52" s="142">
        <f>D34+D35</f>
        <v>19026757.29</v>
      </c>
      <c r="E52" s="143">
        <f>E34+E35</f>
        <v>2456149.38</v>
      </c>
      <c r="F52" s="144">
        <f t="shared" si="0"/>
        <v>21482906.669999998</v>
      </c>
    </row>
    <row r="53" spans="2:6" ht="35.25" customHeight="1" thickBot="1">
      <c r="B53" s="30"/>
      <c r="C53" s="31" t="s">
        <v>49</v>
      </c>
      <c r="D53" s="106">
        <f>D52</f>
        <v>19026757.29</v>
      </c>
      <c r="E53" s="107">
        <f>E52</f>
        <v>2456149.38</v>
      </c>
      <c r="F53" s="145">
        <f>F52</f>
        <v>21482906.669999998</v>
      </c>
    </row>
    <row r="55" ht="6.75" customHeight="1" hidden="1"/>
    <row r="56" ht="15.75" customHeight="1" hidden="1"/>
    <row r="57" ht="12.75" hidden="1"/>
    <row r="58" spans="2:6" ht="32.25" customHeight="1">
      <c r="B58" s="260" t="s">
        <v>50</v>
      </c>
      <c r="C58" s="260"/>
      <c r="D58" s="260"/>
      <c r="E58" s="260" t="s">
        <v>93</v>
      </c>
      <c r="F58" s="260"/>
    </row>
  </sheetData>
  <sheetProtection/>
  <mergeCells count="1">
    <mergeCell ref="C6:D6"/>
  </mergeCells>
  <printOptions/>
  <pageMargins left="0.7480314960629921" right="0.1968503937007874" top="0.32" bottom="0.15748031496062992" header="0.48" footer="0.1968503937007874"/>
  <pageSetup fitToHeight="1" fitToWidth="1"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rgb="FF00B050"/>
  </sheetPr>
  <dimension ref="B2:H67"/>
  <sheetViews>
    <sheetView showGridLines="0" zoomScaleSheetLayoutView="100" zoomScalePageLayoutView="0" workbookViewId="0" topLeftCell="B1">
      <selection activeCell="E4" sqref="E4"/>
    </sheetView>
  </sheetViews>
  <sheetFormatPr defaultColWidth="9.00390625" defaultRowHeight="12.75"/>
  <cols>
    <col min="1" max="1" width="2.875" style="0" hidden="1" customWidth="1"/>
    <col min="2" max="2" width="10.00390625" style="0" customWidth="1"/>
    <col min="3" max="3" width="60.00390625" style="1" customWidth="1"/>
    <col min="4" max="4" width="13.625" style="0" customWidth="1"/>
    <col min="5" max="5" width="13.25390625" style="0" customWidth="1"/>
    <col min="6" max="6" width="13.75390625" style="0" customWidth="1"/>
    <col min="8" max="8" width="13.25390625" style="0" customWidth="1"/>
  </cols>
  <sheetData>
    <row r="1" ht="9.75" customHeight="1"/>
    <row r="2" spans="5:6" ht="18.75" customHeight="1">
      <c r="E2" s="262" t="s">
        <v>156</v>
      </c>
      <c r="F2" s="258"/>
    </row>
    <row r="3" spans="3:6" ht="15" customHeight="1">
      <c r="C3" s="40"/>
      <c r="E3" s="262" t="s">
        <v>155</v>
      </c>
      <c r="F3" s="258"/>
    </row>
    <row r="4" spans="3:6" ht="14.25" customHeight="1">
      <c r="C4" s="40"/>
      <c r="E4" s="262" t="s">
        <v>207</v>
      </c>
      <c r="F4" s="258"/>
    </row>
    <row r="5" spans="4:5" ht="12.75">
      <c r="D5" s="3"/>
      <c r="E5" s="3"/>
    </row>
    <row r="6" spans="3:4" ht="39" customHeight="1">
      <c r="C6" s="463" t="s">
        <v>135</v>
      </c>
      <c r="D6" s="463"/>
    </row>
    <row r="7" ht="2.25" customHeight="1">
      <c r="E7" s="3"/>
    </row>
    <row r="8" ht="12" customHeight="1" thickBot="1">
      <c r="F8" s="2" t="s">
        <v>0</v>
      </c>
    </row>
    <row r="9" spans="2:6" ht="27.75" customHeight="1">
      <c r="B9" s="4" t="s">
        <v>1</v>
      </c>
      <c r="C9" s="5" t="s">
        <v>2</v>
      </c>
      <c r="D9" s="5" t="s">
        <v>3</v>
      </c>
      <c r="E9" s="5" t="s">
        <v>4</v>
      </c>
      <c r="F9" s="6" t="s">
        <v>5</v>
      </c>
    </row>
    <row r="10" spans="2:6" ht="10.5" customHeight="1" thickBot="1">
      <c r="B10" s="233">
        <v>1</v>
      </c>
      <c r="C10" s="234">
        <v>2</v>
      </c>
      <c r="D10" s="234">
        <v>3</v>
      </c>
      <c r="E10" s="234">
        <v>4</v>
      </c>
      <c r="F10" s="366">
        <v>5</v>
      </c>
    </row>
    <row r="11" spans="2:6" ht="22.5" customHeight="1">
      <c r="B11" s="47">
        <v>10000000</v>
      </c>
      <c r="C11" s="53" t="s">
        <v>6</v>
      </c>
      <c r="D11" s="109">
        <f>D12+D14+D17+D20</f>
        <v>590177.21</v>
      </c>
      <c r="E11" s="110"/>
      <c r="F11" s="126">
        <f>F12+F14+F17+F20</f>
        <v>590177.21</v>
      </c>
    </row>
    <row r="12" spans="2:6" ht="21.75" customHeight="1" hidden="1">
      <c r="B12" s="10">
        <v>11000000</v>
      </c>
      <c r="C12" s="54" t="s">
        <v>7</v>
      </c>
      <c r="D12" s="92"/>
      <c r="E12" s="93"/>
      <c r="F12" s="94">
        <f>F13</f>
        <v>0</v>
      </c>
    </row>
    <row r="13" spans="2:6" ht="21" customHeight="1" hidden="1">
      <c r="B13" s="12">
        <v>11010000</v>
      </c>
      <c r="C13" s="13" t="s">
        <v>8</v>
      </c>
      <c r="D13" s="89"/>
      <c r="E13" s="90"/>
      <c r="F13" s="91">
        <f>D13+E13</f>
        <v>0</v>
      </c>
    </row>
    <row r="14" spans="2:6" ht="18.75" customHeight="1">
      <c r="B14" s="14">
        <v>13000000</v>
      </c>
      <c r="C14" s="16" t="s">
        <v>14</v>
      </c>
      <c r="D14" s="89">
        <f>D15</f>
        <v>586428.21</v>
      </c>
      <c r="E14" s="93"/>
      <c r="F14" s="126">
        <f>F15+F16</f>
        <v>586428.21</v>
      </c>
    </row>
    <row r="15" spans="2:6" ht="15.75" customHeight="1">
      <c r="B15" s="12">
        <v>13030200</v>
      </c>
      <c r="C15" s="13" t="s">
        <v>94</v>
      </c>
      <c r="D15" s="100">
        <v>586428.21</v>
      </c>
      <c r="E15" s="90"/>
      <c r="F15" s="91">
        <f>D15+E15</f>
        <v>586428.21</v>
      </c>
    </row>
    <row r="16" spans="2:6" ht="1.5" customHeight="1" hidden="1">
      <c r="B16" s="12">
        <v>13050000</v>
      </c>
      <c r="C16" s="13" t="s">
        <v>15</v>
      </c>
      <c r="D16" s="89"/>
      <c r="E16" s="90"/>
      <c r="F16" s="91">
        <f>D16+E16</f>
        <v>0</v>
      </c>
    </row>
    <row r="17" spans="2:6" ht="17.25" customHeight="1">
      <c r="B17" s="14">
        <v>14000000</v>
      </c>
      <c r="C17" s="16" t="s">
        <v>16</v>
      </c>
      <c r="D17" s="92">
        <f>D18+D19</f>
        <v>3749</v>
      </c>
      <c r="E17" s="93"/>
      <c r="F17" s="94">
        <f>SUM(F18:F19)</f>
        <v>3749</v>
      </c>
    </row>
    <row r="18" spans="2:6" ht="15.75" customHeight="1" thickBot="1">
      <c r="B18" s="12">
        <v>14060100</v>
      </c>
      <c r="C18" s="24" t="s">
        <v>52</v>
      </c>
      <c r="D18" s="89">
        <v>3749</v>
      </c>
      <c r="E18" s="90"/>
      <c r="F18" s="91">
        <f>D18+E18</f>
        <v>3749</v>
      </c>
    </row>
    <row r="19" spans="2:6" ht="0.75" customHeight="1" hidden="1">
      <c r="B19" s="12">
        <v>14060200</v>
      </c>
      <c r="C19" s="24" t="s">
        <v>53</v>
      </c>
      <c r="D19" s="89"/>
      <c r="E19" s="90"/>
      <c r="F19" s="91">
        <f>D19+E19</f>
        <v>0</v>
      </c>
    </row>
    <row r="20" spans="2:6" ht="12" customHeight="1" hidden="1">
      <c r="B20" s="14">
        <v>16000000</v>
      </c>
      <c r="C20" s="16" t="s">
        <v>22</v>
      </c>
      <c r="D20" s="92">
        <f>SUM(D21:D22)</f>
        <v>0</v>
      </c>
      <c r="E20" s="93"/>
      <c r="F20" s="94">
        <f>SUM(F21:F22)</f>
        <v>0</v>
      </c>
    </row>
    <row r="21" spans="2:6" ht="12.75" hidden="1">
      <c r="B21" s="12">
        <v>16010000</v>
      </c>
      <c r="C21" s="13" t="s">
        <v>23</v>
      </c>
      <c r="D21" s="89"/>
      <c r="E21" s="90"/>
      <c r="F21" s="91">
        <f>D21+E21</f>
        <v>0</v>
      </c>
    </row>
    <row r="22" spans="2:6" ht="12.75" hidden="1">
      <c r="B22" s="12">
        <v>16030000</v>
      </c>
      <c r="C22" s="13" t="s">
        <v>78</v>
      </c>
      <c r="D22" s="89"/>
      <c r="E22" s="90"/>
      <c r="F22" s="91">
        <f>D22+E22</f>
        <v>0</v>
      </c>
    </row>
    <row r="23" spans="2:6" ht="17.25" customHeight="1">
      <c r="B23" s="14">
        <v>20000000</v>
      </c>
      <c r="C23" s="53" t="s">
        <v>25</v>
      </c>
      <c r="D23" s="92">
        <f>D24+D27</f>
        <v>21199.53</v>
      </c>
      <c r="E23" s="133">
        <f>E24+E27+E31</f>
        <v>1615072.8</v>
      </c>
      <c r="F23" s="114">
        <f>F24+F27+F31</f>
        <v>1636272.33</v>
      </c>
    </row>
    <row r="24" spans="2:6" ht="15.75" customHeight="1" hidden="1">
      <c r="B24" s="14">
        <v>21000000</v>
      </c>
      <c r="C24" s="16" t="s">
        <v>26</v>
      </c>
      <c r="D24" s="92"/>
      <c r="E24" s="93"/>
      <c r="F24" s="94"/>
    </row>
    <row r="25" spans="2:6" ht="14.25" customHeight="1" hidden="1">
      <c r="B25" s="12">
        <v>21040000</v>
      </c>
      <c r="C25" s="13" t="s">
        <v>27</v>
      </c>
      <c r="D25" s="89"/>
      <c r="E25" s="90"/>
      <c r="F25" s="91">
        <f>D25+E25</f>
        <v>0</v>
      </c>
    </row>
    <row r="26" spans="2:6" ht="14.25" customHeight="1" hidden="1">
      <c r="B26" s="12">
        <v>21080000</v>
      </c>
      <c r="C26" s="13" t="s">
        <v>28</v>
      </c>
      <c r="D26" s="89"/>
      <c r="E26" s="90"/>
      <c r="F26" s="91">
        <f>D26+E26</f>
        <v>0</v>
      </c>
    </row>
    <row r="27" spans="2:6" ht="15.75" customHeight="1">
      <c r="B27" s="14">
        <v>24000000</v>
      </c>
      <c r="C27" s="16" t="s">
        <v>34</v>
      </c>
      <c r="D27" s="92">
        <f>D29+D28</f>
        <v>21199.53</v>
      </c>
      <c r="E27" s="93">
        <f>SUM(E28:E30)</f>
        <v>0</v>
      </c>
      <c r="F27" s="94">
        <f>F28+F29</f>
        <v>21199.53</v>
      </c>
    </row>
    <row r="28" spans="2:6" ht="40.5" customHeight="1" hidden="1">
      <c r="B28" s="52">
        <v>24030000</v>
      </c>
      <c r="C28" s="79" t="s">
        <v>111</v>
      </c>
      <c r="D28" s="115"/>
      <c r="E28" s="121"/>
      <c r="F28" s="146">
        <f>D28+E28</f>
        <v>0</v>
      </c>
    </row>
    <row r="29" spans="2:6" ht="12.75" customHeight="1">
      <c r="B29" s="14">
        <v>24060000</v>
      </c>
      <c r="C29" s="80" t="s">
        <v>36</v>
      </c>
      <c r="D29" s="115">
        <f>D30</f>
        <v>21199.53</v>
      </c>
      <c r="E29" s="121"/>
      <c r="F29" s="146">
        <f>D29+E29</f>
        <v>21199.53</v>
      </c>
    </row>
    <row r="30" spans="2:6" ht="13.5" customHeight="1">
      <c r="B30" s="12">
        <v>24060300</v>
      </c>
      <c r="C30" s="13" t="s">
        <v>36</v>
      </c>
      <c r="D30" s="89">
        <v>21199.53</v>
      </c>
      <c r="E30" s="90"/>
      <c r="F30" s="91">
        <f>D30+E30</f>
        <v>21199.53</v>
      </c>
    </row>
    <row r="31" spans="2:6" ht="15.75" customHeight="1">
      <c r="B31" s="18">
        <v>25000000</v>
      </c>
      <c r="C31" s="13" t="s">
        <v>37</v>
      </c>
      <c r="D31" s="89"/>
      <c r="E31" s="121">
        <v>1615072.8</v>
      </c>
      <c r="F31" s="94">
        <f>D31+E31</f>
        <v>1615072.8</v>
      </c>
    </row>
    <row r="32" spans="2:6" ht="17.25" customHeight="1">
      <c r="B32" s="18">
        <v>50000000</v>
      </c>
      <c r="C32" s="16" t="s">
        <v>41</v>
      </c>
      <c r="D32" s="92"/>
      <c r="E32" s="93">
        <f>E33</f>
        <v>39000</v>
      </c>
      <c r="F32" s="94">
        <f>F33</f>
        <v>39000</v>
      </c>
    </row>
    <row r="33" spans="2:6" ht="36.75" customHeight="1" thickBot="1">
      <c r="B33" s="12">
        <v>50110000</v>
      </c>
      <c r="C33" s="13" t="s">
        <v>43</v>
      </c>
      <c r="D33" s="89"/>
      <c r="E33" s="90">
        <v>39000</v>
      </c>
      <c r="F33" s="91">
        <f>D33+E33</f>
        <v>39000</v>
      </c>
    </row>
    <row r="34" spans="2:6" ht="21" customHeight="1">
      <c r="B34" s="19"/>
      <c r="C34" s="53" t="s">
        <v>44</v>
      </c>
      <c r="D34" s="92">
        <f>D11+D23+D32</f>
        <v>611376.74</v>
      </c>
      <c r="E34" s="93">
        <f>E11+E23+E32</f>
        <v>1654072.8</v>
      </c>
      <c r="F34" s="94">
        <f>F11+F23+F32</f>
        <v>2265449.54</v>
      </c>
    </row>
    <row r="35" spans="2:6" ht="16.5" customHeight="1">
      <c r="B35" s="21">
        <v>40000000</v>
      </c>
      <c r="C35" s="20" t="s">
        <v>45</v>
      </c>
      <c r="D35" s="92">
        <f>D36+D41</f>
        <v>40086012.370000005</v>
      </c>
      <c r="E35" s="92">
        <f>E36+E41</f>
        <v>3532150.2</v>
      </c>
      <c r="F35" s="188">
        <f>F36+F41</f>
        <v>43618162.57</v>
      </c>
    </row>
    <row r="36" spans="2:6" ht="15" customHeight="1">
      <c r="B36" s="22">
        <v>41020000</v>
      </c>
      <c r="C36" s="20" t="s">
        <v>46</v>
      </c>
      <c r="D36" s="92">
        <f>D37+D38+D39+D40</f>
        <v>27081170</v>
      </c>
      <c r="E36" s="92">
        <f>SUM(E37:E40)</f>
        <v>0</v>
      </c>
      <c r="F36" s="94">
        <f>F37+F38+F39</f>
        <v>27081170</v>
      </c>
    </row>
    <row r="37" spans="2:6" ht="18" customHeight="1" hidden="1">
      <c r="B37" s="23">
        <v>41020400</v>
      </c>
      <c r="C37" s="24" t="s">
        <v>108</v>
      </c>
      <c r="D37" s="116"/>
      <c r="E37" s="96"/>
      <c r="F37" s="91">
        <f>D37+E37</f>
        <v>0</v>
      </c>
    </row>
    <row r="38" spans="2:6" ht="28.5" customHeight="1" hidden="1">
      <c r="B38" s="43">
        <v>41020600</v>
      </c>
      <c r="C38" s="24" t="s">
        <v>147</v>
      </c>
      <c r="D38" s="116"/>
      <c r="E38" s="96"/>
      <c r="F38" s="91">
        <f>D38+E38</f>
        <v>0</v>
      </c>
    </row>
    <row r="39" spans="2:6" ht="17.25" customHeight="1">
      <c r="B39" s="43">
        <v>41020900</v>
      </c>
      <c r="C39" s="73" t="s">
        <v>69</v>
      </c>
      <c r="D39" s="116">
        <v>27081170</v>
      </c>
      <c r="E39" s="96"/>
      <c r="F39" s="91">
        <f>D39+E39</f>
        <v>27081170</v>
      </c>
    </row>
    <row r="40" spans="2:6" ht="51" customHeight="1" hidden="1">
      <c r="B40" s="64">
        <v>41021000</v>
      </c>
      <c r="C40" s="24" t="s">
        <v>181</v>
      </c>
      <c r="D40" s="116"/>
      <c r="E40" s="96"/>
      <c r="F40" s="91">
        <f>D40+E40</f>
        <v>0</v>
      </c>
    </row>
    <row r="41" spans="2:6" ht="17.25" customHeight="1">
      <c r="B41" s="25">
        <v>41030000</v>
      </c>
      <c r="C41" s="55" t="s">
        <v>47</v>
      </c>
      <c r="D41" s="92">
        <f>SUM(D42:D50)</f>
        <v>13004842.370000001</v>
      </c>
      <c r="E41" s="92">
        <f>SUM(E42:E50)</f>
        <v>3532150.2</v>
      </c>
      <c r="F41" s="114">
        <f>D41+E41</f>
        <v>16536992.57</v>
      </c>
    </row>
    <row r="42" spans="2:6" ht="39.75" customHeight="1">
      <c r="B42" s="60">
        <v>41030600</v>
      </c>
      <c r="C42" s="13" t="s">
        <v>99</v>
      </c>
      <c r="D42" s="89">
        <v>11231975.89</v>
      </c>
      <c r="E42" s="90"/>
      <c r="F42" s="91">
        <f aca="true" t="shared" si="0" ref="F42:F53">D42+E42</f>
        <v>11231975.89</v>
      </c>
    </row>
    <row r="43" spans="2:6" ht="51" customHeight="1">
      <c r="B43" s="57">
        <v>41030800</v>
      </c>
      <c r="C43" s="76" t="s">
        <v>100</v>
      </c>
      <c r="D43" s="100">
        <v>1413608.4</v>
      </c>
      <c r="E43" s="96">
        <v>3532150.2</v>
      </c>
      <c r="F43" s="101">
        <f t="shared" si="0"/>
        <v>4945758.6</v>
      </c>
    </row>
    <row r="44" spans="2:6" ht="100.5" customHeight="1">
      <c r="B44" s="57">
        <v>41030900</v>
      </c>
      <c r="C44" s="76" t="s">
        <v>101</v>
      </c>
      <c r="D44" s="89">
        <v>353241.33</v>
      </c>
      <c r="E44" s="90"/>
      <c r="F44" s="91">
        <f t="shared" si="0"/>
        <v>353241.33</v>
      </c>
    </row>
    <row r="45" spans="2:6" ht="36.75" customHeight="1">
      <c r="B45" s="57">
        <v>41031000</v>
      </c>
      <c r="C45" s="266" t="s">
        <v>98</v>
      </c>
      <c r="D45" s="138">
        <v>338.65</v>
      </c>
      <c r="E45" s="96"/>
      <c r="F45" s="101">
        <f t="shared" si="0"/>
        <v>338.65</v>
      </c>
    </row>
    <row r="46" spans="2:6" ht="33" customHeight="1" hidden="1">
      <c r="B46" s="60">
        <v>41031900</v>
      </c>
      <c r="C46" s="181" t="s">
        <v>146</v>
      </c>
      <c r="D46" s="138">
        <v>0</v>
      </c>
      <c r="E46" s="96"/>
      <c r="F46" s="101">
        <f t="shared" si="0"/>
        <v>0</v>
      </c>
    </row>
    <row r="47" spans="2:6" ht="64.5" customHeight="1" hidden="1">
      <c r="B47" s="57">
        <v>41032300</v>
      </c>
      <c r="C47" s="76" t="s">
        <v>160</v>
      </c>
      <c r="D47" s="89"/>
      <c r="E47" s="90"/>
      <c r="F47" s="91">
        <f t="shared" si="0"/>
        <v>0</v>
      </c>
    </row>
    <row r="48" spans="2:6" ht="90" customHeight="1" hidden="1">
      <c r="B48" s="57">
        <v>41034300</v>
      </c>
      <c r="C48" s="76" t="s">
        <v>186</v>
      </c>
      <c r="D48" s="89"/>
      <c r="E48" s="90"/>
      <c r="F48" s="91">
        <f t="shared" si="0"/>
        <v>0</v>
      </c>
    </row>
    <row r="49" spans="2:6" ht="21" customHeight="1" hidden="1">
      <c r="B49" s="26">
        <v>41035000</v>
      </c>
      <c r="C49" s="51" t="s">
        <v>86</v>
      </c>
      <c r="D49" s="100"/>
      <c r="E49" s="96"/>
      <c r="F49" s="91">
        <f t="shared" si="0"/>
        <v>0</v>
      </c>
    </row>
    <row r="50" spans="2:6" ht="78" customHeight="1">
      <c r="B50" s="60">
        <v>41035800</v>
      </c>
      <c r="C50" s="13" t="s">
        <v>128</v>
      </c>
      <c r="D50" s="138">
        <v>5678.1</v>
      </c>
      <c r="E50" s="96"/>
      <c r="F50" s="101">
        <f t="shared" si="0"/>
        <v>5678.1</v>
      </c>
    </row>
    <row r="51" spans="2:6" ht="84" customHeight="1" hidden="1">
      <c r="B51" s="64"/>
      <c r="C51" s="13"/>
      <c r="D51" s="310"/>
      <c r="E51" s="102"/>
      <c r="F51" s="159"/>
    </row>
    <row r="52" spans="2:6" ht="41.25" customHeight="1" hidden="1">
      <c r="B52" s="64">
        <v>41038200</v>
      </c>
      <c r="C52" s="24" t="s">
        <v>110</v>
      </c>
      <c r="D52" s="97"/>
      <c r="E52" s="98"/>
      <c r="F52" s="99">
        <f t="shared" si="0"/>
        <v>0</v>
      </c>
    </row>
    <row r="53" spans="2:6" ht="26.25" customHeight="1" thickBot="1">
      <c r="B53" s="28"/>
      <c r="C53" s="56" t="s">
        <v>48</v>
      </c>
      <c r="D53" s="103">
        <f>D34+D35</f>
        <v>40697389.11000001</v>
      </c>
      <c r="E53" s="104">
        <f>E34+E35</f>
        <v>5186223</v>
      </c>
      <c r="F53" s="105">
        <f t="shared" si="0"/>
        <v>45883612.11000001</v>
      </c>
    </row>
    <row r="54" spans="2:6" ht="25.5" customHeight="1" hidden="1" thickBot="1">
      <c r="B54" s="36">
        <v>43000000</v>
      </c>
      <c r="C54" s="37" t="s">
        <v>66</v>
      </c>
      <c r="D54" s="147"/>
      <c r="E54" s="148">
        <f>SUM(E55)</f>
        <v>0</v>
      </c>
      <c r="F54" s="149">
        <f>SUM(D54:E54)</f>
        <v>0</v>
      </c>
    </row>
    <row r="55" spans="2:6" ht="25.5" customHeight="1" hidden="1" thickBot="1">
      <c r="B55" s="36">
        <v>43010000</v>
      </c>
      <c r="C55" s="38" t="s">
        <v>67</v>
      </c>
      <c r="D55" s="147"/>
      <c r="E55" s="148"/>
      <c r="F55" s="149">
        <f>SUM(E55)</f>
        <v>0</v>
      </c>
    </row>
    <row r="56" spans="2:8" ht="25.5" customHeight="1" thickBot="1">
      <c r="B56" s="30"/>
      <c r="C56" s="31" t="s">
        <v>49</v>
      </c>
      <c r="D56" s="106">
        <f>D53</f>
        <v>40697389.11000001</v>
      </c>
      <c r="E56" s="107">
        <f>E53+E54</f>
        <v>5186223</v>
      </c>
      <c r="F56" s="145">
        <f>F53+F54</f>
        <v>45883612.11000001</v>
      </c>
      <c r="H56" s="228"/>
    </row>
    <row r="57" spans="2:7" ht="19.5" customHeight="1">
      <c r="B57" s="35"/>
      <c r="C57" s="35"/>
      <c r="D57" s="35"/>
      <c r="E57" s="35"/>
      <c r="F57" s="35"/>
      <c r="G57" s="35"/>
    </row>
    <row r="58" ht="20.25" customHeight="1" hidden="1"/>
    <row r="59" ht="5.25" customHeight="1"/>
    <row r="61" ht="0.75" customHeight="1"/>
    <row r="62" spans="2:6" ht="33" customHeight="1">
      <c r="B62" s="260" t="s">
        <v>50</v>
      </c>
      <c r="C62" s="260"/>
      <c r="D62" s="260"/>
      <c r="E62" s="260" t="s">
        <v>93</v>
      </c>
      <c r="F62" s="260"/>
    </row>
    <row r="67" ht="12.75">
      <c r="C67" s="1" t="s">
        <v>141</v>
      </c>
    </row>
  </sheetData>
  <sheetProtection/>
  <mergeCells count="1">
    <mergeCell ref="C6:D6"/>
  </mergeCells>
  <printOptions/>
  <pageMargins left="0.57" right="0.17" top="0.55" bottom="0.43" header="0.68" footer="0.43"/>
  <pageSetup horizontalDpi="600" verticalDpi="600" orientation="portrait" paperSize="9" scale="86" r:id="rId1"/>
  <rowBreaks count="1" manualBreakCount="1">
    <brk id="62" max="5" man="1"/>
  </rowBreaks>
</worksheet>
</file>

<file path=xl/worksheets/sheet8.xml><?xml version="1.0" encoding="utf-8"?>
<worksheet xmlns="http://schemas.openxmlformats.org/spreadsheetml/2006/main" xmlns:r="http://schemas.openxmlformats.org/officeDocument/2006/relationships">
  <sheetPr>
    <tabColor rgb="FF00B050"/>
  </sheetPr>
  <dimension ref="A2:F60"/>
  <sheetViews>
    <sheetView zoomScale="97" zoomScaleNormal="97" zoomScaleSheetLayoutView="100" zoomScalePageLayoutView="0" workbookViewId="0" topLeftCell="B1">
      <selection activeCell="E4" sqref="E4"/>
    </sheetView>
  </sheetViews>
  <sheetFormatPr defaultColWidth="9.00390625" defaultRowHeight="12.75"/>
  <cols>
    <col min="1" max="1" width="8.75390625" style="0" hidden="1" customWidth="1"/>
    <col min="2" max="2" width="12.25390625" style="0" customWidth="1"/>
    <col min="3" max="3" width="58.625" style="1" customWidth="1"/>
    <col min="4" max="4" width="13.875" style="0" customWidth="1"/>
    <col min="5" max="5" width="13.625" style="0" customWidth="1"/>
    <col min="6" max="6" width="15.875" style="0" customWidth="1"/>
  </cols>
  <sheetData>
    <row r="2" spans="5:6" ht="16.5" customHeight="1">
      <c r="E2" s="262" t="s">
        <v>157</v>
      </c>
      <c r="F2" s="262"/>
    </row>
    <row r="3" spans="3:6" ht="17.25" customHeight="1">
      <c r="C3" s="260"/>
      <c r="E3" s="262" t="s">
        <v>155</v>
      </c>
      <c r="F3" s="262"/>
    </row>
    <row r="4" spans="3:6" ht="17.25" customHeight="1">
      <c r="C4" s="260"/>
      <c r="E4" s="262" t="s">
        <v>207</v>
      </c>
      <c r="F4" s="262"/>
    </row>
    <row r="5" spans="4:6" ht="6.75" customHeight="1">
      <c r="D5" s="3"/>
      <c r="E5" s="42"/>
      <c r="F5" s="41"/>
    </row>
    <row r="6" spans="3:4" ht="44.25" customHeight="1">
      <c r="C6" s="463" t="s">
        <v>136</v>
      </c>
      <c r="D6" s="463"/>
    </row>
    <row r="7" ht="6.75" customHeight="1">
      <c r="E7" s="3"/>
    </row>
    <row r="8" ht="7.5" customHeight="1" thickBot="1">
      <c r="F8" s="2" t="s">
        <v>0</v>
      </c>
    </row>
    <row r="9" spans="2:6" ht="27.75" customHeight="1">
      <c r="B9" s="4" t="s">
        <v>1</v>
      </c>
      <c r="C9" s="5" t="s">
        <v>2</v>
      </c>
      <c r="D9" s="5" t="s">
        <v>3</v>
      </c>
      <c r="E9" s="5" t="s">
        <v>4</v>
      </c>
      <c r="F9" s="6" t="s">
        <v>5</v>
      </c>
    </row>
    <row r="10" spans="2:6" ht="14.25" customHeight="1" thickBot="1">
      <c r="B10" s="239">
        <v>1</v>
      </c>
      <c r="C10" s="240">
        <v>2</v>
      </c>
      <c r="D10" s="240">
        <v>3</v>
      </c>
      <c r="E10" s="240">
        <v>4</v>
      </c>
      <c r="F10" s="241">
        <v>5</v>
      </c>
    </row>
    <row r="11" spans="1:6" ht="25.5" customHeight="1">
      <c r="A11" s="190"/>
      <c r="B11" s="191">
        <v>10000000</v>
      </c>
      <c r="C11" s="192" t="s">
        <v>6</v>
      </c>
      <c r="D11" s="150">
        <f>D12+D14+D17</f>
        <v>1317.8</v>
      </c>
      <c r="E11" s="160"/>
      <c r="F11" s="151">
        <f>F12+F14+F17</f>
        <v>1317.8</v>
      </c>
    </row>
    <row r="12" spans="1:6" ht="24.75" customHeight="1" hidden="1">
      <c r="A12" s="193"/>
      <c r="B12" s="14">
        <v>13000000</v>
      </c>
      <c r="C12" s="66" t="s">
        <v>14</v>
      </c>
      <c r="D12" s="152"/>
      <c r="E12" s="153"/>
      <c r="F12" s="154">
        <f>F13</f>
        <v>0</v>
      </c>
    </row>
    <row r="13" spans="1:6" ht="27.75" customHeight="1">
      <c r="A13" s="193"/>
      <c r="B13" s="12">
        <v>13020000</v>
      </c>
      <c r="C13" s="179" t="s">
        <v>56</v>
      </c>
      <c r="D13" s="158"/>
      <c r="E13" s="131"/>
      <c r="F13" s="132"/>
    </row>
    <row r="14" spans="1:6" ht="21.75" customHeight="1">
      <c r="A14" s="193"/>
      <c r="B14" s="14">
        <v>14000000</v>
      </c>
      <c r="C14" s="66" t="s">
        <v>16</v>
      </c>
      <c r="D14" s="127">
        <f>D15</f>
        <v>1317.8</v>
      </c>
      <c r="E14" s="128"/>
      <c r="F14" s="129">
        <f>SUM(F15:F16)</f>
        <v>1317.8</v>
      </c>
    </row>
    <row r="15" spans="1:6" ht="16.5" customHeight="1">
      <c r="A15" s="193"/>
      <c r="B15" s="12">
        <v>14060100</v>
      </c>
      <c r="C15" s="67" t="s">
        <v>52</v>
      </c>
      <c r="D15" s="130">
        <v>1317.8</v>
      </c>
      <c r="E15" s="131"/>
      <c r="F15" s="132">
        <f>D15+E15</f>
        <v>1317.8</v>
      </c>
    </row>
    <row r="16" spans="1:6" ht="0.75" customHeight="1" hidden="1">
      <c r="A16" s="193"/>
      <c r="B16" s="12">
        <v>14060200</v>
      </c>
      <c r="C16" s="67" t="s">
        <v>53</v>
      </c>
      <c r="D16" s="130">
        <v>0</v>
      </c>
      <c r="E16" s="131"/>
      <c r="F16" s="132">
        <f>D16+E16</f>
        <v>0</v>
      </c>
    </row>
    <row r="17" spans="1:6" ht="1.5" customHeight="1" hidden="1">
      <c r="A17" s="193"/>
      <c r="B17" s="14">
        <v>16000000</v>
      </c>
      <c r="C17" s="66" t="s">
        <v>22</v>
      </c>
      <c r="D17" s="127">
        <f>SUM(D18:D18)</f>
        <v>0</v>
      </c>
      <c r="E17" s="128"/>
      <c r="F17" s="129">
        <f>SUM(F18:F18)</f>
        <v>0</v>
      </c>
    </row>
    <row r="18" spans="1:6" ht="12.75" hidden="1">
      <c r="A18" s="193"/>
      <c r="B18" s="12">
        <v>16030200</v>
      </c>
      <c r="C18" s="70" t="s">
        <v>22</v>
      </c>
      <c r="D18" s="130"/>
      <c r="E18" s="131"/>
      <c r="F18" s="132">
        <f>D18+E18</f>
        <v>0</v>
      </c>
    </row>
    <row r="19" spans="1:6" ht="21.75" customHeight="1">
      <c r="A19" s="193"/>
      <c r="B19" s="14">
        <v>20000000</v>
      </c>
      <c r="C19" s="219" t="s">
        <v>25</v>
      </c>
      <c r="D19" s="127">
        <f>D20+D23+D25</f>
        <v>2289.5099999999998</v>
      </c>
      <c r="E19" s="128">
        <f>E20+E23+E25+E29</f>
        <v>858937.81</v>
      </c>
      <c r="F19" s="129">
        <f>F20+F23+F25+F29</f>
        <v>861227.3200000001</v>
      </c>
    </row>
    <row r="20" spans="1:6" ht="0.75" customHeight="1" hidden="1">
      <c r="A20" s="193"/>
      <c r="B20" s="14">
        <v>21000000</v>
      </c>
      <c r="C20" s="66" t="s">
        <v>26</v>
      </c>
      <c r="D20" s="127">
        <f>SUM(D21:D22)</f>
        <v>0</v>
      </c>
      <c r="E20" s="128"/>
      <c r="F20" s="129">
        <f>SUM(F21:F22)</f>
        <v>0</v>
      </c>
    </row>
    <row r="21" spans="1:6" ht="25.5" hidden="1">
      <c r="A21" s="193"/>
      <c r="B21" s="12">
        <v>21040000</v>
      </c>
      <c r="C21" s="67" t="s">
        <v>27</v>
      </c>
      <c r="D21" s="130"/>
      <c r="E21" s="131"/>
      <c r="F21" s="132">
        <f>D21+E21</f>
        <v>0</v>
      </c>
    </row>
    <row r="22" spans="1:6" ht="18" customHeight="1" hidden="1">
      <c r="A22" s="193"/>
      <c r="B22" s="12">
        <v>21080000</v>
      </c>
      <c r="C22" s="67" t="s">
        <v>28</v>
      </c>
      <c r="D22" s="130"/>
      <c r="E22" s="131"/>
      <c r="F22" s="132">
        <f>D22+E22</f>
        <v>0</v>
      </c>
    </row>
    <row r="23" spans="1:6" ht="0.75" customHeight="1" hidden="1">
      <c r="A23" s="193"/>
      <c r="B23" s="14">
        <v>23000000</v>
      </c>
      <c r="C23" s="66" t="s">
        <v>32</v>
      </c>
      <c r="D23" s="127">
        <f>D24</f>
        <v>0</v>
      </c>
      <c r="E23" s="128"/>
      <c r="F23" s="129">
        <f>F24</f>
        <v>0</v>
      </c>
    </row>
    <row r="24" spans="1:6" ht="18.75" customHeight="1" hidden="1">
      <c r="A24" s="193"/>
      <c r="B24" s="12">
        <v>23010000</v>
      </c>
      <c r="C24" s="67" t="s">
        <v>54</v>
      </c>
      <c r="D24" s="130"/>
      <c r="E24" s="131"/>
      <c r="F24" s="132">
        <f>D24+E24</f>
        <v>0</v>
      </c>
    </row>
    <row r="25" spans="1:6" ht="19.5" customHeight="1">
      <c r="A25" s="193"/>
      <c r="B25" s="14">
        <v>24000000</v>
      </c>
      <c r="C25" s="66" t="s">
        <v>34</v>
      </c>
      <c r="D25" s="127">
        <f>D26+D27</f>
        <v>2289.5099999999998</v>
      </c>
      <c r="E25" s="128">
        <f>SUM(E26:E28)</f>
        <v>0</v>
      </c>
      <c r="F25" s="129">
        <f>SUM(F26:F27)</f>
        <v>2289.5099999999998</v>
      </c>
    </row>
    <row r="26" spans="1:6" ht="35.25" customHeight="1">
      <c r="A26" s="193"/>
      <c r="B26" s="12">
        <v>24030000</v>
      </c>
      <c r="C26" s="67" t="s">
        <v>35</v>
      </c>
      <c r="D26" s="130">
        <v>766.9</v>
      </c>
      <c r="E26" s="131"/>
      <c r="F26" s="132">
        <f aca="true" t="shared" si="0" ref="F26:F31">D26+E26</f>
        <v>766.9</v>
      </c>
    </row>
    <row r="27" spans="1:6" ht="20.25" customHeight="1">
      <c r="A27" s="193"/>
      <c r="B27" s="14">
        <v>24060000</v>
      </c>
      <c r="C27" s="68" t="s">
        <v>36</v>
      </c>
      <c r="D27" s="127">
        <f>SUM(D28)</f>
        <v>1522.61</v>
      </c>
      <c r="E27" s="128"/>
      <c r="F27" s="129">
        <f t="shared" si="0"/>
        <v>1522.61</v>
      </c>
    </row>
    <row r="28" spans="1:6" ht="16.5" customHeight="1">
      <c r="A28" s="193"/>
      <c r="B28" s="12">
        <v>24060300</v>
      </c>
      <c r="C28" s="67" t="s">
        <v>36</v>
      </c>
      <c r="D28" s="130">
        <v>1522.61</v>
      </c>
      <c r="E28" s="131"/>
      <c r="F28" s="132">
        <f t="shared" si="0"/>
        <v>1522.61</v>
      </c>
    </row>
    <row r="29" spans="1:6" ht="17.25" customHeight="1">
      <c r="A29" s="193"/>
      <c r="B29" s="18">
        <v>25000000</v>
      </c>
      <c r="C29" s="67" t="s">
        <v>37</v>
      </c>
      <c r="D29" s="130"/>
      <c r="E29" s="238">
        <v>858937.81</v>
      </c>
      <c r="F29" s="129">
        <f t="shared" si="0"/>
        <v>858937.81</v>
      </c>
    </row>
    <row r="30" spans="1:6" ht="17.25" customHeight="1">
      <c r="A30" s="193"/>
      <c r="B30" s="14">
        <v>30000000</v>
      </c>
      <c r="C30" s="219" t="s">
        <v>38</v>
      </c>
      <c r="D30" s="269">
        <f>D31</f>
        <v>208.01</v>
      </c>
      <c r="E30" s="270"/>
      <c r="F30" s="271">
        <f t="shared" si="0"/>
        <v>208.01</v>
      </c>
    </row>
    <row r="31" spans="1:6" ht="27" customHeight="1">
      <c r="A31" s="193"/>
      <c r="B31" s="18">
        <v>31020000</v>
      </c>
      <c r="C31" s="67" t="s">
        <v>159</v>
      </c>
      <c r="D31" s="130">
        <v>208.01</v>
      </c>
      <c r="E31" s="238"/>
      <c r="F31" s="129">
        <f t="shared" si="0"/>
        <v>208.01</v>
      </c>
    </row>
    <row r="32" spans="1:6" ht="22.5" customHeight="1" hidden="1">
      <c r="A32" s="193"/>
      <c r="B32" s="18">
        <v>50000000</v>
      </c>
      <c r="C32" s="66" t="s">
        <v>41</v>
      </c>
      <c r="D32" s="127"/>
      <c r="E32" s="128">
        <f>E33</f>
        <v>0</v>
      </c>
      <c r="F32" s="129">
        <f>F33</f>
        <v>0</v>
      </c>
    </row>
    <row r="33" spans="1:6" ht="38.25" hidden="1">
      <c r="A33" s="193"/>
      <c r="B33" s="12">
        <v>50110000</v>
      </c>
      <c r="C33" s="67" t="s">
        <v>43</v>
      </c>
      <c r="D33" s="130"/>
      <c r="E33" s="131"/>
      <c r="F33" s="132">
        <f>D33+E33</f>
        <v>0</v>
      </c>
    </row>
    <row r="34" spans="1:6" ht="27.75" customHeight="1">
      <c r="A34" s="193"/>
      <c r="B34" s="19"/>
      <c r="C34" s="69" t="s">
        <v>44</v>
      </c>
      <c r="D34" s="127">
        <f>D11+D19+D30</f>
        <v>3815.3199999999997</v>
      </c>
      <c r="E34" s="128">
        <f>E11+E19+E32</f>
        <v>858937.81</v>
      </c>
      <c r="F34" s="129">
        <f>F11+F19+F32</f>
        <v>862545.1200000001</v>
      </c>
    </row>
    <row r="35" spans="1:6" ht="20.25" customHeight="1">
      <c r="A35" s="193"/>
      <c r="B35" s="21">
        <v>40000000</v>
      </c>
      <c r="C35" s="69" t="s">
        <v>45</v>
      </c>
      <c r="D35" s="127">
        <f>D36+D41</f>
        <v>17870270.55</v>
      </c>
      <c r="E35" s="128">
        <f>E36+E41</f>
        <v>1168384.72</v>
      </c>
      <c r="F35" s="129">
        <f>F36+F41</f>
        <v>19038655.27</v>
      </c>
    </row>
    <row r="36" spans="1:6" ht="23.25" customHeight="1">
      <c r="A36" s="193"/>
      <c r="B36" s="22">
        <v>41020000</v>
      </c>
      <c r="C36" s="69" t="s">
        <v>46</v>
      </c>
      <c r="D36" s="127">
        <f>SUM(D37:D40)</f>
        <v>12259630</v>
      </c>
      <c r="E36" s="153"/>
      <c r="F36" s="129">
        <f>SUM(F37:F40)</f>
        <v>12259630</v>
      </c>
    </row>
    <row r="37" spans="1:6" ht="18" customHeight="1" hidden="1">
      <c r="A37" s="193"/>
      <c r="B37" s="23">
        <v>41020400</v>
      </c>
      <c r="C37" s="70" t="s">
        <v>108</v>
      </c>
      <c r="D37" s="130"/>
      <c r="E37" s="134"/>
      <c r="F37" s="132">
        <f>D37+E37</f>
        <v>0</v>
      </c>
    </row>
    <row r="38" spans="1:6" ht="28.5" customHeight="1" hidden="1">
      <c r="A38" s="193"/>
      <c r="B38" s="43">
        <v>41020600</v>
      </c>
      <c r="C38" s="24" t="s">
        <v>147</v>
      </c>
      <c r="D38" s="130"/>
      <c r="E38" s="134"/>
      <c r="F38" s="132">
        <f>D38+E38</f>
        <v>0</v>
      </c>
    </row>
    <row r="39" spans="1:6" ht="24" customHeight="1">
      <c r="A39" s="193"/>
      <c r="B39" s="43">
        <v>41020900</v>
      </c>
      <c r="C39" s="73" t="s">
        <v>69</v>
      </c>
      <c r="D39" s="130">
        <v>12259630</v>
      </c>
      <c r="E39" s="134"/>
      <c r="F39" s="132">
        <f>D39+E39</f>
        <v>12259630</v>
      </c>
    </row>
    <row r="40" spans="1:6" ht="50.25" customHeight="1" hidden="1">
      <c r="A40" s="193"/>
      <c r="B40" s="58">
        <v>41021000</v>
      </c>
      <c r="C40" s="24" t="s">
        <v>181</v>
      </c>
      <c r="D40" s="138"/>
      <c r="E40" s="134"/>
      <c r="F40" s="138">
        <f>D40+E40</f>
        <v>0</v>
      </c>
    </row>
    <row r="41" spans="1:6" ht="27.75" customHeight="1">
      <c r="A41" s="193"/>
      <c r="B41" s="178">
        <v>41030000</v>
      </c>
      <c r="C41" s="72" t="s">
        <v>47</v>
      </c>
      <c r="D41" s="127">
        <f>SUM(D42:D53)</f>
        <v>5610640.55</v>
      </c>
      <c r="E41" s="128">
        <f>SUM(E42:E53)</f>
        <v>1168384.72</v>
      </c>
      <c r="F41" s="129">
        <f>SUM(F42:F53)</f>
        <v>6779025.2700000005</v>
      </c>
    </row>
    <row r="42" spans="1:6" ht="52.5" customHeight="1">
      <c r="A42" s="193"/>
      <c r="B42" s="57">
        <v>41030600</v>
      </c>
      <c r="C42" s="67" t="s">
        <v>99</v>
      </c>
      <c r="D42" s="138">
        <v>4943896.59</v>
      </c>
      <c r="E42" s="96"/>
      <c r="F42" s="91">
        <f aca="true" t="shared" si="1" ref="F42:F54">D42+E42</f>
        <v>4943896.59</v>
      </c>
    </row>
    <row r="43" spans="1:6" ht="213.75" customHeight="1" hidden="1">
      <c r="A43" s="193"/>
      <c r="B43" s="26"/>
      <c r="C43" s="180"/>
      <c r="D43" s="135"/>
      <c r="E43" s="136"/>
      <c r="F43" s="137"/>
    </row>
    <row r="44" spans="1:6" ht="54" customHeight="1">
      <c r="A44" s="193"/>
      <c r="B44" s="57">
        <v>41030800</v>
      </c>
      <c r="C44" s="265" t="s">
        <v>100</v>
      </c>
      <c r="D44" s="138">
        <v>482062.52</v>
      </c>
      <c r="E44" s="96">
        <v>1168384.72</v>
      </c>
      <c r="F44" s="101">
        <f t="shared" si="1"/>
        <v>1650447.24</v>
      </c>
    </row>
    <row r="45" spans="1:6" ht="108.75" customHeight="1">
      <c r="A45" s="193"/>
      <c r="B45" s="57">
        <v>41030900</v>
      </c>
      <c r="C45" s="265" t="s">
        <v>101</v>
      </c>
      <c r="D45" s="138">
        <v>174634.19</v>
      </c>
      <c r="E45" s="131"/>
      <c r="F45" s="101">
        <f t="shared" si="1"/>
        <v>174634.19</v>
      </c>
    </row>
    <row r="46" spans="1:6" ht="235.5" customHeight="1" hidden="1">
      <c r="A46" s="193"/>
      <c r="B46" s="65"/>
      <c r="C46" s="182"/>
      <c r="D46" s="155"/>
      <c r="E46" s="156"/>
      <c r="F46" s="157"/>
    </row>
    <row r="47" spans="1:6" ht="50.25" customHeight="1">
      <c r="A47" s="193"/>
      <c r="B47" s="57">
        <v>41031000</v>
      </c>
      <c r="C47" s="232" t="s">
        <v>98</v>
      </c>
      <c r="D47" s="100">
        <v>10047.25</v>
      </c>
      <c r="E47" s="131"/>
      <c r="F47" s="101">
        <f t="shared" si="1"/>
        <v>10047.25</v>
      </c>
    </row>
    <row r="48" spans="1:6" ht="27" customHeight="1" hidden="1">
      <c r="A48" s="193"/>
      <c r="B48" s="60">
        <v>41031900</v>
      </c>
      <c r="C48" s="181" t="s">
        <v>146</v>
      </c>
      <c r="D48" s="101"/>
      <c r="E48" s="96"/>
      <c r="F48" s="101">
        <f t="shared" si="1"/>
        <v>0</v>
      </c>
    </row>
    <row r="49" spans="1:6" ht="76.5" customHeight="1" hidden="1">
      <c r="A49" s="193"/>
      <c r="B49" s="58">
        <v>41032300</v>
      </c>
      <c r="C49" s="265" t="s">
        <v>160</v>
      </c>
      <c r="D49" s="138"/>
      <c r="E49" s="131"/>
      <c r="F49" s="101">
        <f t="shared" si="1"/>
        <v>0</v>
      </c>
    </row>
    <row r="50" spans="1:6" ht="91.5" customHeight="1" hidden="1">
      <c r="A50" s="193"/>
      <c r="B50" s="60">
        <v>41034300</v>
      </c>
      <c r="C50" s="181" t="s">
        <v>186</v>
      </c>
      <c r="D50" s="138"/>
      <c r="E50" s="101"/>
      <c r="F50" s="101">
        <f t="shared" si="1"/>
        <v>0</v>
      </c>
    </row>
    <row r="51" spans="1:6" ht="20.25" customHeight="1" hidden="1">
      <c r="A51" s="193"/>
      <c r="B51" s="309">
        <v>41035000</v>
      </c>
      <c r="C51" s="51" t="s">
        <v>86</v>
      </c>
      <c r="D51" s="138"/>
      <c r="E51" s="131"/>
      <c r="F51" s="101">
        <f t="shared" si="1"/>
        <v>0</v>
      </c>
    </row>
    <row r="52" spans="1:6" ht="40.5" customHeight="1" hidden="1">
      <c r="A52" s="193"/>
      <c r="B52" s="57">
        <v>41037800</v>
      </c>
      <c r="C52" s="265" t="s">
        <v>91</v>
      </c>
      <c r="D52" s="116"/>
      <c r="E52" s="131"/>
      <c r="F52" s="91">
        <f t="shared" si="1"/>
        <v>0</v>
      </c>
    </row>
    <row r="53" spans="1:6" ht="49.5" customHeight="1" hidden="1">
      <c r="A53" s="193"/>
      <c r="B53" s="64">
        <v>41038200</v>
      </c>
      <c r="C53" s="265" t="s">
        <v>110</v>
      </c>
      <c r="D53" s="116"/>
      <c r="E53" s="131"/>
      <c r="F53" s="91">
        <f t="shared" si="1"/>
        <v>0</v>
      </c>
    </row>
    <row r="54" spans="1:6" ht="24" customHeight="1" thickBot="1">
      <c r="A54" s="193"/>
      <c r="B54" s="28"/>
      <c r="C54" s="183" t="s">
        <v>48</v>
      </c>
      <c r="D54" s="272">
        <f>D34+D35</f>
        <v>17874085.87</v>
      </c>
      <c r="E54" s="276">
        <f>E34+E35</f>
        <v>2027322.53</v>
      </c>
      <c r="F54" s="273">
        <f t="shared" si="1"/>
        <v>19901408.400000002</v>
      </c>
    </row>
    <row r="55" spans="1:6" ht="18.75" customHeight="1" thickBot="1">
      <c r="A55" s="194"/>
      <c r="B55" s="30"/>
      <c r="C55" s="184" t="s">
        <v>49</v>
      </c>
      <c r="D55" s="274">
        <f>D54</f>
        <v>17874085.87</v>
      </c>
      <c r="E55" s="277">
        <f>E54</f>
        <v>2027322.53</v>
      </c>
      <c r="F55" s="275">
        <f>F54</f>
        <v>19901408.400000002</v>
      </c>
    </row>
    <row r="57" ht="12" customHeight="1"/>
    <row r="58" ht="12.75" hidden="1"/>
    <row r="59" ht="12.75" hidden="1"/>
    <row r="60" spans="2:6" ht="43.5" customHeight="1">
      <c r="B60" s="260" t="s">
        <v>57</v>
      </c>
      <c r="C60" s="260"/>
      <c r="D60" s="260"/>
      <c r="E60" s="260" t="s">
        <v>93</v>
      </c>
      <c r="F60" s="260"/>
    </row>
  </sheetData>
  <sheetProtection/>
  <mergeCells count="1">
    <mergeCell ref="C6:D6"/>
  </mergeCells>
  <printOptions/>
  <pageMargins left="0.66" right="0.17" top="0.52" bottom="0.56" header="0.52" footer="0.18"/>
  <pageSetup fitToHeight="2"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tabColor rgb="FF00B050"/>
  </sheetPr>
  <dimension ref="B2:G67"/>
  <sheetViews>
    <sheetView zoomScale="90" zoomScaleNormal="90" zoomScaleSheetLayoutView="100" zoomScalePageLayoutView="0" workbookViewId="0" topLeftCell="A1">
      <selection activeCell="E4" sqref="E4"/>
    </sheetView>
  </sheetViews>
  <sheetFormatPr defaultColWidth="9.00390625" defaultRowHeight="12.75"/>
  <cols>
    <col min="1" max="1" width="0.37109375" style="0" customWidth="1"/>
    <col min="2" max="2" width="10.625" style="0" customWidth="1"/>
    <col min="3" max="3" width="54.75390625" style="1" customWidth="1"/>
    <col min="4" max="4" width="14.125" style="0" customWidth="1"/>
    <col min="5" max="5" width="13.625" style="0" customWidth="1"/>
    <col min="6" max="6" width="15.875" style="0" customWidth="1"/>
  </cols>
  <sheetData>
    <row r="2" spans="5:6" ht="15">
      <c r="E2" s="262" t="s">
        <v>158</v>
      </c>
      <c r="F2" s="262"/>
    </row>
    <row r="3" spans="3:6" ht="15">
      <c r="C3" s="260"/>
      <c r="E3" s="262" t="s">
        <v>155</v>
      </c>
      <c r="F3" s="262"/>
    </row>
    <row r="4" spans="3:6" ht="15" customHeight="1">
      <c r="C4" s="260"/>
      <c r="E4" s="262" t="s">
        <v>207</v>
      </c>
      <c r="F4" s="262"/>
    </row>
    <row r="5" spans="4:6" ht="15" customHeight="1">
      <c r="D5" s="3"/>
      <c r="E5" s="42"/>
      <c r="F5" s="41"/>
    </row>
    <row r="6" spans="3:4" ht="33" customHeight="1">
      <c r="C6" s="463" t="s">
        <v>137</v>
      </c>
      <c r="D6" s="463"/>
    </row>
    <row r="7" ht="3" customHeight="1">
      <c r="E7" s="3"/>
    </row>
    <row r="8" ht="18.75" customHeight="1" thickBot="1">
      <c r="F8" s="3" t="s">
        <v>0</v>
      </c>
    </row>
    <row r="9" spans="2:6" ht="32.25" customHeight="1">
      <c r="B9" s="4" t="s">
        <v>1</v>
      </c>
      <c r="C9" s="5" t="s">
        <v>2</v>
      </c>
      <c r="D9" s="5" t="s">
        <v>3</v>
      </c>
      <c r="E9" s="5" t="s">
        <v>4</v>
      </c>
      <c r="F9" s="6" t="s">
        <v>5</v>
      </c>
    </row>
    <row r="10" spans="2:6" s="370" customFormat="1" ht="12" thickBot="1">
      <c r="B10" s="367">
        <v>1</v>
      </c>
      <c r="C10" s="368">
        <v>2</v>
      </c>
      <c r="D10" s="368">
        <v>3</v>
      </c>
      <c r="E10" s="368">
        <v>4</v>
      </c>
      <c r="F10" s="369">
        <v>5</v>
      </c>
    </row>
    <row r="11" spans="2:6" ht="24" customHeight="1">
      <c r="B11" s="47">
        <v>10000000</v>
      </c>
      <c r="C11" s="185" t="s">
        <v>6</v>
      </c>
      <c r="D11" s="150">
        <f>D12+D15+D18+D21</f>
        <v>3408</v>
      </c>
      <c r="E11" s="160"/>
      <c r="F11" s="151">
        <f>F12+F15+F18+F21</f>
        <v>3408</v>
      </c>
    </row>
    <row r="12" spans="2:6" ht="29.25" customHeight="1" hidden="1">
      <c r="B12" s="49">
        <v>11000000</v>
      </c>
      <c r="C12" s="50" t="s">
        <v>7</v>
      </c>
      <c r="D12" s="162"/>
      <c r="E12" s="112"/>
      <c r="F12" s="113">
        <f>F13</f>
        <v>0</v>
      </c>
    </row>
    <row r="13" spans="2:6" ht="12.75" hidden="1">
      <c r="B13" s="12">
        <v>11010000</v>
      </c>
      <c r="C13" s="67" t="s">
        <v>8</v>
      </c>
      <c r="D13" s="116"/>
      <c r="E13" s="90"/>
      <c r="F13" s="91">
        <f>D13+E13</f>
        <v>0</v>
      </c>
    </row>
    <row r="14" spans="2:6" ht="25.5" hidden="1">
      <c r="B14" s="12">
        <v>11010400</v>
      </c>
      <c r="C14" s="67" t="s">
        <v>9</v>
      </c>
      <c r="D14" s="116"/>
      <c r="E14" s="90"/>
      <c r="F14" s="91">
        <v>-0.012</v>
      </c>
    </row>
    <row r="15" spans="2:6" ht="15.75" customHeight="1" hidden="1">
      <c r="B15" s="14">
        <v>13000000</v>
      </c>
      <c r="C15" s="66" t="s">
        <v>14</v>
      </c>
      <c r="D15" s="133">
        <f>D16+D17</f>
        <v>0</v>
      </c>
      <c r="E15" s="93"/>
      <c r="F15" s="94">
        <f>F16+F17</f>
        <v>0</v>
      </c>
    </row>
    <row r="16" spans="2:6" ht="35.25" customHeight="1" hidden="1">
      <c r="B16" s="12">
        <v>13010200</v>
      </c>
      <c r="C16" s="67" t="s">
        <v>92</v>
      </c>
      <c r="D16" s="116"/>
      <c r="E16" s="90"/>
      <c r="F16" s="91">
        <f>D16+E16</f>
        <v>0</v>
      </c>
    </row>
    <row r="17" spans="2:6" ht="38.25" hidden="1">
      <c r="B17" s="12">
        <v>13020000</v>
      </c>
      <c r="C17" s="67" t="s">
        <v>56</v>
      </c>
      <c r="D17" s="116"/>
      <c r="E17" s="90"/>
      <c r="F17" s="91">
        <f>D17+E17</f>
        <v>0</v>
      </c>
    </row>
    <row r="18" spans="2:6" ht="20.25" customHeight="1">
      <c r="B18" s="14">
        <v>14000000</v>
      </c>
      <c r="C18" s="200" t="s">
        <v>16</v>
      </c>
      <c r="D18" s="133">
        <f>SUM(D19:D20)</f>
        <v>3408</v>
      </c>
      <c r="E18" s="93"/>
      <c r="F18" s="94">
        <f>SUM(F19:F20)</f>
        <v>3408</v>
      </c>
    </row>
    <row r="19" spans="2:6" ht="15.75" customHeight="1">
      <c r="B19" s="12">
        <v>14060100</v>
      </c>
      <c r="C19" s="70" t="s">
        <v>52</v>
      </c>
      <c r="D19" s="116">
        <v>3408</v>
      </c>
      <c r="E19" s="90"/>
      <c r="F19" s="91">
        <f>D19+E19</f>
        <v>3408</v>
      </c>
    </row>
    <row r="20" spans="2:6" ht="18" customHeight="1" hidden="1">
      <c r="B20" s="12">
        <v>14060200</v>
      </c>
      <c r="C20" s="67" t="s">
        <v>53</v>
      </c>
      <c r="D20" s="116"/>
      <c r="E20" s="90"/>
      <c r="F20" s="91">
        <f>D20+E20</f>
        <v>0</v>
      </c>
    </row>
    <row r="21" spans="2:6" ht="12.75" customHeight="1" hidden="1">
      <c r="B21" s="14">
        <v>16000000</v>
      </c>
      <c r="C21" s="66" t="s">
        <v>22</v>
      </c>
      <c r="D21" s="133">
        <f>SUM(D22:D23)</f>
        <v>0</v>
      </c>
      <c r="E21" s="93"/>
      <c r="F21" s="94">
        <f>SUM(F22:F23)</f>
        <v>0</v>
      </c>
    </row>
    <row r="22" spans="2:6" ht="15" customHeight="1" hidden="1">
      <c r="B22" s="12">
        <v>16030000</v>
      </c>
      <c r="C22" s="67" t="s">
        <v>78</v>
      </c>
      <c r="D22" s="116"/>
      <c r="E22" s="90"/>
      <c r="F22" s="91">
        <f>D22+E22</f>
        <v>0</v>
      </c>
    </row>
    <row r="23" spans="2:6" ht="15.75" customHeight="1" hidden="1">
      <c r="B23" s="12">
        <v>16040000</v>
      </c>
      <c r="C23" s="67" t="s">
        <v>58</v>
      </c>
      <c r="D23" s="116"/>
      <c r="E23" s="90"/>
      <c r="F23" s="91">
        <f>D23+E23</f>
        <v>0</v>
      </c>
    </row>
    <row r="24" spans="2:6" ht="18.75" customHeight="1">
      <c r="B24" s="14">
        <v>20000000</v>
      </c>
      <c r="C24" s="186" t="s">
        <v>25</v>
      </c>
      <c r="D24" s="171">
        <f>D25+D28+D30</f>
        <v>5003.05</v>
      </c>
      <c r="E24" s="93">
        <f>E25+E28+E30+E35</f>
        <v>1644337.19</v>
      </c>
      <c r="F24" s="94">
        <f>D24+E24</f>
        <v>1649340.24</v>
      </c>
    </row>
    <row r="25" spans="2:6" ht="24" customHeight="1" hidden="1">
      <c r="B25" s="14">
        <v>21000000</v>
      </c>
      <c r="C25" s="66" t="s">
        <v>26</v>
      </c>
      <c r="D25" s="133">
        <f>SUM(D26:D27)</f>
        <v>0</v>
      </c>
      <c r="E25" s="93"/>
      <c r="F25" s="94">
        <f>SUM(F26:F27)</f>
        <v>0</v>
      </c>
    </row>
    <row r="26" spans="2:6" ht="23.25" customHeight="1" hidden="1">
      <c r="B26" s="12">
        <v>21040000</v>
      </c>
      <c r="C26" s="67" t="s">
        <v>27</v>
      </c>
      <c r="D26" s="116"/>
      <c r="E26" s="90"/>
      <c r="F26" s="91">
        <f>D26+E26</f>
        <v>0</v>
      </c>
    </row>
    <row r="27" spans="2:6" ht="18" customHeight="1" hidden="1">
      <c r="B27" s="12">
        <v>21080000</v>
      </c>
      <c r="C27" s="67" t="s">
        <v>28</v>
      </c>
      <c r="D27" s="116"/>
      <c r="E27" s="90"/>
      <c r="F27" s="91">
        <f>D27+E27</f>
        <v>0</v>
      </c>
    </row>
    <row r="28" spans="2:6" ht="15" customHeight="1" hidden="1">
      <c r="B28" s="14">
        <v>23000000</v>
      </c>
      <c r="C28" s="66" t="s">
        <v>32</v>
      </c>
      <c r="D28" s="133"/>
      <c r="E28" s="93"/>
      <c r="F28" s="94">
        <f>F29</f>
        <v>0</v>
      </c>
    </row>
    <row r="29" spans="2:6" ht="24" customHeight="1" hidden="1">
      <c r="B29" s="12">
        <v>23010000</v>
      </c>
      <c r="C29" s="67" t="s">
        <v>59</v>
      </c>
      <c r="D29" s="116"/>
      <c r="E29" s="90"/>
      <c r="F29" s="91">
        <f aca="true" t="shared" si="0" ref="F29:F37">D29+E29</f>
        <v>0</v>
      </c>
    </row>
    <row r="30" spans="2:6" ht="18.75" customHeight="1" hidden="1">
      <c r="B30" s="14">
        <v>24000000</v>
      </c>
      <c r="C30" s="186" t="s">
        <v>34</v>
      </c>
      <c r="D30" s="133">
        <f>D31+D32</f>
        <v>5003.05</v>
      </c>
      <c r="E30" s="93">
        <f>SUM(E31:E33)</f>
        <v>0</v>
      </c>
      <c r="F30" s="94">
        <f t="shared" si="0"/>
        <v>5003.05</v>
      </c>
    </row>
    <row r="31" spans="2:6" ht="41.25" customHeight="1" hidden="1">
      <c r="B31" s="12">
        <v>24030000</v>
      </c>
      <c r="C31" s="67" t="s">
        <v>35</v>
      </c>
      <c r="D31" s="116"/>
      <c r="E31" s="90"/>
      <c r="F31" s="91">
        <f t="shared" si="0"/>
        <v>0</v>
      </c>
    </row>
    <row r="32" spans="2:6" ht="20.25" customHeight="1">
      <c r="B32" s="14">
        <v>24060000</v>
      </c>
      <c r="C32" s="68" t="s">
        <v>36</v>
      </c>
      <c r="D32" s="133">
        <f>SUM(D33:D34)</f>
        <v>5003.05</v>
      </c>
      <c r="E32" s="93"/>
      <c r="F32" s="94">
        <f t="shared" si="0"/>
        <v>5003.05</v>
      </c>
    </row>
    <row r="33" spans="2:6" ht="18.75" customHeight="1">
      <c r="B33" s="12">
        <v>24060300</v>
      </c>
      <c r="C33" s="67" t="s">
        <v>36</v>
      </c>
      <c r="D33" s="116">
        <v>5003.05</v>
      </c>
      <c r="E33" s="90"/>
      <c r="F33" s="91">
        <f t="shared" si="0"/>
        <v>5003.05</v>
      </c>
    </row>
    <row r="34" spans="2:6" ht="0.75" customHeight="1" hidden="1">
      <c r="B34" s="12">
        <v>24060700</v>
      </c>
      <c r="C34" s="67" t="s">
        <v>60</v>
      </c>
      <c r="D34" s="116"/>
      <c r="E34" s="90"/>
      <c r="F34" s="91">
        <f t="shared" si="0"/>
        <v>0</v>
      </c>
    </row>
    <row r="35" spans="2:6" ht="18.75" customHeight="1">
      <c r="B35" s="18">
        <v>25000000</v>
      </c>
      <c r="C35" s="67" t="s">
        <v>37</v>
      </c>
      <c r="D35" s="116"/>
      <c r="E35" s="121">
        <v>1644337.19</v>
      </c>
      <c r="F35" s="94">
        <f t="shared" si="0"/>
        <v>1644337.19</v>
      </c>
    </row>
    <row r="36" spans="2:6" ht="18.75" customHeight="1">
      <c r="B36" s="14">
        <v>30000000</v>
      </c>
      <c r="C36" s="219" t="s">
        <v>38</v>
      </c>
      <c r="D36" s="338">
        <f>D37</f>
        <v>633.48</v>
      </c>
      <c r="E36" s="121"/>
      <c r="F36" s="94">
        <f t="shared" si="0"/>
        <v>633.48</v>
      </c>
    </row>
    <row r="37" spans="2:6" ht="28.5" customHeight="1">
      <c r="B37" s="18">
        <v>31020000</v>
      </c>
      <c r="C37" s="67" t="s">
        <v>159</v>
      </c>
      <c r="D37" s="116">
        <v>633.48</v>
      </c>
      <c r="E37" s="121"/>
      <c r="F37" s="94">
        <f t="shared" si="0"/>
        <v>633.48</v>
      </c>
    </row>
    <row r="38" spans="2:6" ht="20.25" customHeight="1">
      <c r="B38" s="18">
        <v>50000000</v>
      </c>
      <c r="C38" s="186" t="s">
        <v>41</v>
      </c>
      <c r="D38" s="133"/>
      <c r="E38" s="93">
        <f>E39</f>
        <v>24900</v>
      </c>
      <c r="F38" s="94">
        <f>F39</f>
        <v>24900</v>
      </c>
    </row>
    <row r="39" spans="2:6" ht="40.5" customHeight="1">
      <c r="B39" s="12">
        <v>50110000</v>
      </c>
      <c r="C39" s="67" t="s">
        <v>43</v>
      </c>
      <c r="D39" s="116"/>
      <c r="E39" s="90">
        <v>24900</v>
      </c>
      <c r="F39" s="91">
        <f>D39+E39</f>
        <v>24900</v>
      </c>
    </row>
    <row r="40" spans="2:6" ht="29.25" customHeight="1">
      <c r="B40" s="19"/>
      <c r="C40" s="186" t="s">
        <v>44</v>
      </c>
      <c r="D40" s="133">
        <f>D11+D24+D36+D38</f>
        <v>9044.529999999999</v>
      </c>
      <c r="E40" s="133">
        <f>E11+E24+E36+E38</f>
        <v>1669237.19</v>
      </c>
      <c r="F40" s="133">
        <f>F11+F24+F36+F38</f>
        <v>1678281.72</v>
      </c>
    </row>
    <row r="41" spans="2:6" ht="24" customHeight="1">
      <c r="B41" s="21">
        <v>40000000</v>
      </c>
      <c r="C41" s="186" t="s">
        <v>45</v>
      </c>
      <c r="D41" s="133">
        <f>D42+D47</f>
        <v>39816870.019999996</v>
      </c>
      <c r="E41" s="92">
        <f>E42+E47</f>
        <v>2445785.08</v>
      </c>
      <c r="F41" s="94">
        <f>F42+F47</f>
        <v>42262655.1</v>
      </c>
    </row>
    <row r="42" spans="2:6" ht="18.75" customHeight="1">
      <c r="B42" s="22">
        <v>41020000</v>
      </c>
      <c r="C42" s="69" t="s">
        <v>46</v>
      </c>
      <c r="D42" s="171">
        <f>D43+D44+D45+D46</f>
        <v>28095544</v>
      </c>
      <c r="E42" s="93">
        <f>E43+E44+E45+E46</f>
        <v>0</v>
      </c>
      <c r="F42" s="188">
        <f>F43+F44+F45+F46</f>
        <v>28095544</v>
      </c>
    </row>
    <row r="43" spans="2:7" ht="19.5" customHeight="1" hidden="1">
      <c r="B43" s="23">
        <v>41020400</v>
      </c>
      <c r="C43" s="70" t="s">
        <v>108</v>
      </c>
      <c r="D43" s="116"/>
      <c r="E43" s="90"/>
      <c r="F43" s="91">
        <f>D43+E43</f>
        <v>0</v>
      </c>
      <c r="G43" s="35"/>
    </row>
    <row r="44" spans="2:7" ht="34.5" customHeight="1" hidden="1">
      <c r="B44" s="23">
        <v>41020600</v>
      </c>
      <c r="C44" s="70" t="s">
        <v>147</v>
      </c>
      <c r="D44" s="116"/>
      <c r="E44" s="90"/>
      <c r="F44" s="91">
        <f>D44+E44</f>
        <v>0</v>
      </c>
      <c r="G44" s="35"/>
    </row>
    <row r="45" spans="2:7" ht="22.5" customHeight="1">
      <c r="B45" s="23">
        <v>41020900</v>
      </c>
      <c r="C45" s="70" t="s">
        <v>69</v>
      </c>
      <c r="D45" s="116">
        <v>28095544</v>
      </c>
      <c r="E45" s="90"/>
      <c r="F45" s="91">
        <f>D45+E45</f>
        <v>28095544</v>
      </c>
      <c r="G45" s="35"/>
    </row>
    <row r="46" spans="2:7" ht="51" customHeight="1" hidden="1">
      <c r="B46" s="57">
        <v>41021000</v>
      </c>
      <c r="C46" s="24" t="s">
        <v>181</v>
      </c>
      <c r="D46" s="116"/>
      <c r="E46" s="90"/>
      <c r="F46" s="91">
        <f>D46+E46</f>
        <v>0</v>
      </c>
      <c r="G46" s="35"/>
    </row>
    <row r="47" spans="2:7" ht="22.5" customHeight="1">
      <c r="B47" s="45">
        <v>41030000</v>
      </c>
      <c r="C47" s="186" t="s">
        <v>47</v>
      </c>
      <c r="D47" s="133">
        <f>SUM(D48:D59)</f>
        <v>11721326.02</v>
      </c>
      <c r="E47" s="92">
        <f>SUM(E48:E59)</f>
        <v>2445785.08</v>
      </c>
      <c r="F47" s="94">
        <f>SUM(F48:F59)</f>
        <v>14167111.1</v>
      </c>
      <c r="G47" s="35"/>
    </row>
    <row r="48" spans="2:6" ht="60.75" customHeight="1">
      <c r="B48" s="60">
        <v>41030600</v>
      </c>
      <c r="C48" s="67" t="s">
        <v>99</v>
      </c>
      <c r="D48" s="116">
        <v>10056379.44</v>
      </c>
      <c r="E48" s="90"/>
      <c r="F48" s="91">
        <f aca="true" t="shared" si="1" ref="F48:F60">D48+E48</f>
        <v>10056379.44</v>
      </c>
    </row>
    <row r="49" spans="2:6" ht="41.25" customHeight="1" hidden="1">
      <c r="B49" s="12"/>
      <c r="C49" s="67"/>
      <c r="D49" s="116"/>
      <c r="E49" s="90"/>
      <c r="F49" s="91"/>
    </row>
    <row r="50" spans="2:6" ht="66" customHeight="1">
      <c r="B50" s="60">
        <v>41030800</v>
      </c>
      <c r="C50" s="181" t="s">
        <v>100</v>
      </c>
      <c r="D50" s="116">
        <v>1244440.05</v>
      </c>
      <c r="E50" s="90">
        <v>2445785.08</v>
      </c>
      <c r="F50" s="91">
        <f t="shared" si="1"/>
        <v>3690225.13</v>
      </c>
    </row>
    <row r="51" spans="2:6" ht="115.5" customHeight="1">
      <c r="B51" s="60">
        <v>41030900</v>
      </c>
      <c r="C51" s="181" t="s">
        <v>101</v>
      </c>
      <c r="D51" s="116">
        <v>415994.83</v>
      </c>
      <c r="E51" s="90"/>
      <c r="F51" s="91">
        <f t="shared" si="1"/>
        <v>415994.83</v>
      </c>
    </row>
    <row r="52" spans="2:6" ht="39.75" customHeight="1" hidden="1">
      <c r="B52" s="60"/>
      <c r="C52" s="181"/>
      <c r="D52" s="116"/>
      <c r="E52" s="90"/>
      <c r="F52" s="91"/>
    </row>
    <row r="53" spans="2:6" ht="47.25" customHeight="1" hidden="1">
      <c r="B53" s="60">
        <v>41031000</v>
      </c>
      <c r="C53" s="181" t="s">
        <v>98</v>
      </c>
      <c r="D53" s="116"/>
      <c r="E53" s="90"/>
      <c r="F53" s="91">
        <f t="shared" si="1"/>
        <v>0</v>
      </c>
    </row>
    <row r="54" spans="2:6" ht="29.25" customHeight="1" hidden="1">
      <c r="B54" s="60">
        <v>41031900</v>
      </c>
      <c r="C54" s="181" t="s">
        <v>146</v>
      </c>
      <c r="D54" s="116">
        <v>0</v>
      </c>
      <c r="E54" s="90"/>
      <c r="F54" s="91">
        <f t="shared" si="1"/>
        <v>0</v>
      </c>
    </row>
    <row r="55" spans="2:6" ht="77.25" customHeight="1" hidden="1">
      <c r="B55" s="60">
        <v>41032300</v>
      </c>
      <c r="C55" s="181" t="s">
        <v>160</v>
      </c>
      <c r="D55" s="116"/>
      <c r="E55" s="90"/>
      <c r="F55" s="91">
        <f t="shared" si="1"/>
        <v>0</v>
      </c>
    </row>
    <row r="56" spans="2:6" ht="102.75" customHeight="1" hidden="1">
      <c r="B56" s="60">
        <v>41034300</v>
      </c>
      <c r="C56" s="181" t="s">
        <v>186</v>
      </c>
      <c r="D56" s="116"/>
      <c r="E56" s="90"/>
      <c r="F56" s="91"/>
    </row>
    <row r="57" spans="2:6" ht="17.25" customHeight="1" hidden="1">
      <c r="B57" s="26">
        <v>41035000</v>
      </c>
      <c r="C57" s="51" t="s">
        <v>86</v>
      </c>
      <c r="D57" s="116"/>
      <c r="E57" s="90"/>
      <c r="F57" s="91">
        <f t="shared" si="1"/>
        <v>0</v>
      </c>
    </row>
    <row r="58" spans="2:6" ht="89.25" customHeight="1">
      <c r="B58" s="60">
        <v>41035800</v>
      </c>
      <c r="C58" s="181" t="s">
        <v>128</v>
      </c>
      <c r="D58" s="116">
        <v>4511.7</v>
      </c>
      <c r="E58" s="90"/>
      <c r="F58" s="91">
        <f t="shared" si="1"/>
        <v>4511.7</v>
      </c>
    </row>
    <row r="59" spans="2:6" ht="50.25" customHeight="1" hidden="1">
      <c r="B59" s="60">
        <v>41038200</v>
      </c>
      <c r="C59" s="70" t="s">
        <v>110</v>
      </c>
      <c r="D59" s="116"/>
      <c r="E59" s="90"/>
      <c r="F59" s="91">
        <f t="shared" si="1"/>
        <v>0</v>
      </c>
    </row>
    <row r="60" spans="2:6" ht="21" customHeight="1">
      <c r="B60" s="19"/>
      <c r="C60" s="69" t="s">
        <v>48</v>
      </c>
      <c r="D60" s="133">
        <f>D40+D41</f>
        <v>39825914.55</v>
      </c>
      <c r="E60" s="93">
        <f>E40+E41</f>
        <v>4115022.27</v>
      </c>
      <c r="F60" s="94">
        <f t="shared" si="1"/>
        <v>43940936.82</v>
      </c>
    </row>
    <row r="61" spans="2:6" ht="24" customHeight="1" thickBot="1">
      <c r="B61" s="61"/>
      <c r="C61" s="187" t="s">
        <v>49</v>
      </c>
      <c r="D61" s="189">
        <f>D60</f>
        <v>39825914.55</v>
      </c>
      <c r="E61" s="148">
        <f>E60</f>
        <v>4115022.27</v>
      </c>
      <c r="F61" s="161">
        <f>F60</f>
        <v>43940936.82</v>
      </c>
    </row>
    <row r="63" ht="6" customHeight="1"/>
    <row r="64" ht="7.5" customHeight="1"/>
    <row r="65" ht="1.5" customHeight="1"/>
    <row r="66" spans="2:6" ht="28.5" customHeight="1">
      <c r="B66" s="260" t="s">
        <v>57</v>
      </c>
      <c r="C66" s="260"/>
      <c r="D66" s="260"/>
      <c r="E66" s="260" t="s">
        <v>93</v>
      </c>
      <c r="F66" s="260"/>
    </row>
    <row r="67" spans="2:5" ht="20.25">
      <c r="B67" s="41"/>
      <c r="C67" s="41"/>
      <c r="D67" s="41"/>
      <c r="E67" s="41"/>
    </row>
  </sheetData>
  <sheetProtection/>
  <mergeCells count="1">
    <mergeCell ref="C6:D6"/>
  </mergeCells>
  <printOptions/>
  <pageMargins left="0.8267716535433072" right="0.31496062992125984" top="0.2755905511811024" bottom="0.2362204724409449" header="0.2755905511811024" footer="0.15748031496062992"/>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 виконання бюджету міста за  9 місяців  2008 року </dc:title>
  <dc:subject>Рішення</dc:subject>
  <dc:creator>Відділ доходів фінансового управління Запорізької міської ради</dc:creator>
  <cp:keywords/>
  <dc:description/>
  <cp:lastModifiedBy>SOVETI3</cp:lastModifiedBy>
  <cp:lastPrinted>2009-04-24T09:36:04Z</cp:lastPrinted>
  <dcterms:created xsi:type="dcterms:W3CDTF">2003-05-20T14:13:35Z</dcterms:created>
  <dcterms:modified xsi:type="dcterms:W3CDTF">2009-07-14T06:59:26Z</dcterms:modified>
  <cp:category/>
  <cp:version/>
  <cp:contentType/>
  <cp:contentStatus/>
</cp:coreProperties>
</file>