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externalReferences>
    <externalReference r:id="rId4"/>
  </externalReferences>
  <definedNames>
    <definedName name="_xlnm.Print_Area" localSheetId="0">'Місто'!$A$1:$N$263</definedName>
  </definedNames>
  <calcPr fullCalcOnLoad="1"/>
</workbook>
</file>

<file path=xl/sharedStrings.xml><?xml version="1.0" encoding="utf-8"?>
<sst xmlns="http://schemas.openxmlformats.org/spreadsheetml/2006/main" count="719" uniqueCount="528">
  <si>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</si>
  <si>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</si>
  <si>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</si>
  <si>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</si>
  <si>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Видатки загального фонду</t>
  </si>
  <si>
    <t>Видатки спеціального фонду</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</si>
  <si>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</si>
  <si>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</si>
  <si>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</si>
  <si>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</si>
  <si>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</si>
  <si>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</si>
  <si>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</si>
  <si>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</si>
  <si>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</si>
  <si>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</si>
  <si>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</si>
  <si>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</si>
  <si>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</si>
  <si>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</si>
  <si>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</si>
  <si>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</si>
  <si>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</si>
  <si>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</si>
  <si>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</si>
  <si>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</si>
  <si>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Утримання та навчально-тренувальна робота дитячо-юнацьких спортивних шкіл</t>
  </si>
  <si>
    <t>Фінансова підтримка спортивних споруд</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</si>
  <si>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</si>
  <si>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</si>
  <si>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</si>
  <si>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</si>
  <si>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</si>
  <si>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</si>
  <si>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</si>
  <si>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</si>
  <si>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</si>
  <si>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</si>
  <si>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</si>
  <si>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</si>
  <si>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</si>
  <si>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</si>
  <si>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</si>
  <si>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</si>
  <si>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</si>
  <si>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</si>
  <si>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</si>
  <si>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</si>
  <si>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</si>
  <si>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</si>
  <si>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</si>
  <si>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</si>
  <si>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</si>
  <si>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</si>
  <si>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</si>
  <si>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</si>
  <si>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</si>
  <si>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</si>
  <si>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</si>
  <si>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</si>
  <si>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</si>
  <si>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</si>
  <si>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</si>
  <si>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</si>
  <si>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</si>
  <si>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</si>
  <si>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</si>
  <si>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</si>
  <si>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</si>
  <si>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</si>
  <si>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Служби технічного нагляду за будівництвом та капітальним ремонтом</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</si>
  <si>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</si>
  <si>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</si>
  <si>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</si>
  <si>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</si>
  <si>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</si>
  <si>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споживання</t>
  </si>
  <si>
    <t>з них</t>
  </si>
  <si>
    <t>оплата праці</t>
  </si>
  <si>
    <t>комунальні послуги та енергоносії</t>
  </si>
  <si>
    <t>розвитку</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</si>
  <si>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</si>
  <si>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</si>
  <si>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</si>
  <si>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</si>
  <si>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</si>
  <si>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</si>
  <si>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</si>
  <si>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</si>
  <si>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</si>
  <si>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</si>
  <si>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</si>
  <si>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</si>
  <si>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</si>
  <si>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 xml:space="preserve">Програма використання коштів депутатського фонду </t>
  </si>
  <si>
    <t>090414</t>
  </si>
  <si>
    <t>(грн.)</t>
  </si>
  <si>
    <t>100103</t>
  </si>
  <si>
    <t>Утримання центрів соціальних служб для сім'ї, дітей та молоді</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</si>
  <si>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</si>
  <si>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</si>
  <si>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</si>
  <si>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</si>
  <si>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</si>
  <si>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</si>
  <si>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</si>
  <si>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</si>
  <si>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</si>
  <si>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</si>
  <si>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</si>
  <si>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</si>
  <si>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</si>
  <si>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</si>
  <si>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</si>
  <si>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</si>
  <si>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</si>
  <si>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</si>
  <si>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</si>
  <si>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</si>
  <si>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</si>
  <si>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</si>
  <si>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</si>
  <si>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</si>
  <si>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</si>
  <si>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</si>
  <si>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</si>
  <si>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</si>
  <si>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</si>
  <si>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</si>
  <si>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</si>
  <si>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</si>
  <si>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</si>
  <si>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</si>
  <si>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</si>
  <si>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</si>
  <si>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</si>
  <si>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</si>
  <si>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</si>
  <si>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</si>
  <si>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</si>
  <si>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</si>
  <si>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</si>
  <si>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</si>
  <si>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</si>
  <si>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</si>
  <si>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</si>
  <si>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</si>
  <si>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</si>
  <si>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</si>
  <si>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</si>
  <si>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</si>
  <si>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</si>
  <si>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</si>
  <si>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</si>
  <si>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</si>
  <si>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</si>
  <si>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</si>
  <si>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</si>
  <si>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</si>
  <si>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</si>
  <si>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</si>
  <si>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</si>
  <si>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</si>
  <si>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</si>
  <si>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</si>
  <si>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</si>
  <si>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</si>
  <si>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</si>
  <si>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</si>
  <si>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</si>
  <si>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</si>
  <si>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</si>
  <si>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</si>
  <si>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</si>
  <si>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</si>
  <si>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</si>
  <si>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</si>
  <si>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Найменування</t>
  </si>
  <si>
    <t>Розподіл видатків бюджету міста на 2012 рік за головними розпорядниками коштів у розрізі бюджетних програм</t>
  </si>
  <si>
    <t>0300000</t>
  </si>
  <si>
    <t>0310000</t>
  </si>
  <si>
    <t>0310120</t>
  </si>
  <si>
    <t>0317120</t>
  </si>
  <si>
    <t>Підтримка періодичних видань (газет та журналів)</t>
  </si>
  <si>
    <t>0316310</t>
  </si>
  <si>
    <t>Реалізація заходів щодо інвестиційного розвитку території</t>
  </si>
  <si>
    <t>0319220</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</si>
  <si>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</si>
  <si>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</si>
  <si>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</si>
  <si>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</si>
  <si>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0318110</t>
  </si>
  <si>
    <t>0318130</t>
  </si>
  <si>
    <t>Автотранспортне та господарське обслуговування структурних підрозділів та виконавчого комітету міської ради</t>
  </si>
  <si>
    <t>0318060</t>
  </si>
  <si>
    <t>Фінансова підтримка комунальних підприємств, організацій та органів самоорганізації населення</t>
  </si>
  <si>
    <t>0318070</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</si>
  <si>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</si>
  <si>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</si>
  <si>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</si>
  <si>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</si>
  <si>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</si>
  <si>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</si>
  <si>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</si>
  <si>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</si>
  <si>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</si>
  <si>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</si>
  <si>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</si>
  <si>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</si>
  <si>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</si>
  <si>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</si>
  <si>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</si>
  <si>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</si>
  <si>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</si>
  <si>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</si>
  <si>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</si>
  <si>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</si>
  <si>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</si>
  <si>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1011260</t>
  </si>
  <si>
    <t>Надання допомоги дітям-сиротам та дітям, позбавленим батьківського піклування, яким виповнюється 18 років</t>
  </si>
  <si>
    <t>1013830</t>
  </si>
  <si>
    <t>1013840</t>
  </si>
  <si>
    <t>1013850</t>
  </si>
  <si>
    <t>Заходи державної підтримки з питань молоді</t>
  </si>
  <si>
    <t>1013880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</si>
  <si>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</si>
  <si>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</si>
  <si>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навчально-тренувальних зборів і змагань з олімпійських видів спорту</t>
  </si>
  <si>
    <t>1015050</t>
  </si>
  <si>
    <t>1015060</t>
  </si>
  <si>
    <t>1015150</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</si>
  <si>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</si>
  <si>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</si>
  <si>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</si>
  <si>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</si>
  <si>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</si>
  <si>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</si>
  <si>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</si>
  <si>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</si>
  <si>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Лікарсько-акушерська допомога вагітним, породіллям та новонародженим</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</si>
  <si>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</si>
  <si>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</si>
  <si>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</si>
  <si>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</si>
  <si>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</si>
  <si>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</si>
  <si>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1412800</t>
  </si>
  <si>
    <t>Надання медичної допомоги окремим пільговим верствам населення та інші заходи</t>
  </si>
  <si>
    <t>1412190</t>
  </si>
  <si>
    <t>1412200</t>
  </si>
  <si>
    <t>Централізований бухгалтерський та фінансовий облік закладів охорони здоров'я</t>
  </si>
  <si>
    <t>1412250</t>
  </si>
  <si>
    <t>1416310</t>
  </si>
  <si>
    <t>1500000</t>
  </si>
  <si>
    <t>1510000</t>
  </si>
  <si>
    <t>1511070</t>
  </si>
  <si>
    <t>Забезпечення належних умов для виховання та розвитку дітей-сиріт і дітей, позбавлених батьківського піклування, в дитячих будиках сімейного типу та прийомних сім'ях</t>
  </si>
  <si>
    <t>1513010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</si>
  <si>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</si>
  <si>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</si>
  <si>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</si>
  <si>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1513030</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</si>
  <si>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</si>
  <si>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1513040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</si>
  <si>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</si>
  <si>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1513050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</si>
  <si>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</si>
  <si>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1513070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</si>
  <si>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</si>
  <si>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1513080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</si>
  <si>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</si>
  <si>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1513090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</si>
  <si>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</si>
  <si>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1513130</t>
  </si>
  <si>
    <t>Надання пільг окремим категоріям громадян з послуг зв'язку</t>
  </si>
  <si>
    <t>1513140</t>
  </si>
  <si>
    <t>Надання пільг багатодітним сім'ям на житлово-комунальні послуги</t>
  </si>
  <si>
    <t>1513150</t>
  </si>
  <si>
    <t>Надання пільг багатодітним сім'ям на придбання твердого палива та скрапленого газу</t>
  </si>
  <si>
    <t>1513160</t>
  </si>
  <si>
    <t xml:space="preserve">Надання допомоги у зв`язку з вагітністю і пологами </t>
  </si>
  <si>
    <t>1513170</t>
  </si>
  <si>
    <t xml:space="preserve">Надання допомоги на догляд за дитиною віком до трьох років </t>
  </si>
  <si>
    <t>Надання допомоги при народженні дитини</t>
  </si>
  <si>
    <t>1513180</t>
  </si>
  <si>
    <t>1513190</t>
  </si>
  <si>
    <t>Надання допомоги на дітей, над якими встановлено опіку чи піклування</t>
  </si>
  <si>
    <t>1513200</t>
  </si>
  <si>
    <t>Надання допомоги на дітей одиноким матерям</t>
  </si>
  <si>
    <t>1513210</t>
  </si>
  <si>
    <t>Надання тимчасової державної допомоги дітям</t>
  </si>
  <si>
    <t>1513220</t>
  </si>
  <si>
    <t>Надання допомоги при усиновленні дитини</t>
  </si>
  <si>
    <t>1513230</t>
  </si>
  <si>
    <t>Надання державної соціальної допомоги малозабезпеченим сім'ям</t>
  </si>
  <si>
    <t>1513240</t>
  </si>
  <si>
    <t>Надання субсидій населенню для відшкодування витрат на оплату житлово-комунальних послуг</t>
  </si>
  <si>
    <t>1513250</t>
  </si>
  <si>
    <t>Надання субсидій населенню для відшкодування витрат на придбання твердого та рідкого пічного побутового палива і скрапленого газу</t>
  </si>
  <si>
    <t>1513550</t>
  </si>
  <si>
    <t xml:space="preserve">Міська комплексна програма соціального захисту </t>
  </si>
  <si>
    <t>1513280</t>
  </si>
  <si>
    <t>1513880</t>
  </si>
  <si>
    <t>1513330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</si>
  <si>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</si>
  <si>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1513340</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</si>
  <si>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</si>
  <si>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1513470</t>
  </si>
  <si>
    <t>Надання фінансової підтримки громадським організаціям інвалідів і ветеранів, діяльність яких має соціальну спрямованість</t>
  </si>
  <si>
    <t>1513370</t>
  </si>
  <si>
    <t xml:space="preserve">Надання державної соціальної допомоги інвалідам з дитинства та дітям-інвалідам </t>
  </si>
  <si>
    <t>1516310</t>
  </si>
  <si>
    <t>1513400</t>
  </si>
  <si>
    <t>1513410</t>
  </si>
  <si>
    <t>1513420</t>
  </si>
  <si>
    <t>1513430</t>
  </si>
  <si>
    <t>1519220</t>
  </si>
  <si>
    <t>1518300</t>
  </si>
  <si>
    <t>2000000</t>
  </si>
  <si>
    <t>2010000</t>
  </si>
  <si>
    <t>2300000</t>
  </si>
  <si>
    <t>2310000</t>
  </si>
  <si>
    <t>2400000</t>
  </si>
  <si>
    <t>2410000</t>
  </si>
  <si>
    <t>2414020</t>
  </si>
  <si>
    <t>2414060</t>
  </si>
  <si>
    <t>2414090</t>
  </si>
  <si>
    <t>241410</t>
  </si>
  <si>
    <t>2414110</t>
  </si>
  <si>
    <t>2414800</t>
  </si>
  <si>
    <t>2414810</t>
  </si>
  <si>
    <t>2414820</t>
  </si>
  <si>
    <t>110502</t>
  </si>
  <si>
    <t>Централізований бухгалтерський та фінансовий облік закладів культури</t>
  </si>
  <si>
    <t>Служби технічного нагляду</t>
  </si>
  <si>
    <t>Культурно-мистецькі заходи</t>
  </si>
  <si>
    <t>2414830</t>
  </si>
  <si>
    <t>Відродження народних традицій та методичне забезпечення закладів культури</t>
  </si>
  <si>
    <t>2414840</t>
  </si>
  <si>
    <t>Оцінка вартості пам’яток історії та монументального мистецтва</t>
  </si>
  <si>
    <t>2416310</t>
  </si>
  <si>
    <t>3200000</t>
  </si>
  <si>
    <t>3210000</t>
  </si>
  <si>
    <t>3218110</t>
  </si>
  <si>
    <t>3300000</t>
  </si>
  <si>
    <t>3310000</t>
  </si>
  <si>
    <t>3310120</t>
  </si>
  <si>
    <t>4000000</t>
  </si>
  <si>
    <t>4010000</t>
  </si>
  <si>
    <t>4016020</t>
  </si>
  <si>
    <t>Капітальний ремонт житлового фонду</t>
  </si>
  <si>
    <t>4016030</t>
  </si>
  <si>
    <t>Фінансова підтримка об'єктів житлово-комунального господарства</t>
  </si>
  <si>
    <t>4016310</t>
  </si>
  <si>
    <t>4017360</t>
  </si>
  <si>
    <t>Внески до статутного капіталу суб'єктів господарювання</t>
  </si>
  <si>
    <t>Інші видатки в сфері житлового господарства</t>
  </si>
  <si>
    <t>4018080</t>
  </si>
  <si>
    <t>4018070</t>
  </si>
  <si>
    <t>4100000</t>
  </si>
  <si>
    <t>4110000</t>
  </si>
  <si>
    <t>4113560</t>
  </si>
  <si>
    <t>Поховання померлих безрідних та невідомих громадян міста</t>
  </si>
  <si>
    <t>4116080</t>
  </si>
  <si>
    <t>4116310</t>
  </si>
  <si>
    <t>4116710</t>
  </si>
  <si>
    <t>Утримання та розвиток інфраструктури міських доріг</t>
  </si>
  <si>
    <t>4117360</t>
  </si>
  <si>
    <t>4119110</t>
  </si>
  <si>
    <t>4119220</t>
  </si>
  <si>
    <t>4118070</t>
  </si>
  <si>
    <t>4118110</t>
  </si>
  <si>
    <t>4500000</t>
  </si>
  <si>
    <t>4510000</t>
  </si>
  <si>
    <t>Заходи з інвентаризації, оцінки та оформлення права власності об’єктів нерухомості</t>
  </si>
  <si>
    <t>4518100</t>
  </si>
  <si>
    <t>4800000</t>
  </si>
  <si>
    <t>4810000</t>
  </si>
  <si>
    <t>Заходи з раціонального використання території міста та містобудівного розвитку</t>
  </si>
  <si>
    <t>4818090</t>
  </si>
  <si>
    <t>5000000</t>
  </si>
  <si>
    <t>5010000</t>
  </si>
  <si>
    <t>5600000</t>
  </si>
  <si>
    <t>5610000</t>
  </si>
  <si>
    <t>5617210</t>
  </si>
  <si>
    <t>Проведення заходів із землеустрою</t>
  </si>
  <si>
    <t>6000000</t>
  </si>
  <si>
    <t>6010000</t>
  </si>
  <si>
    <t>6019110</t>
  </si>
  <si>
    <t>6500000</t>
  </si>
  <si>
    <t>6510000</t>
  </si>
  <si>
    <t>6517110</t>
  </si>
  <si>
    <t>Сприяння діяльності телебачення і радіомовлення</t>
  </si>
  <si>
    <t>6516700</t>
  </si>
  <si>
    <t>6517360</t>
  </si>
  <si>
    <t>6518150</t>
  </si>
  <si>
    <t>Ремонт, експлуатація та утримання пасажирських понтонів</t>
  </si>
  <si>
    <t>6700000</t>
  </si>
  <si>
    <t>6710000</t>
  </si>
  <si>
    <t>6717610</t>
  </si>
  <si>
    <t>6717620</t>
  </si>
  <si>
    <t xml:space="preserve">Організація рятування на водах </t>
  </si>
  <si>
    <t>7300000</t>
  </si>
  <si>
    <t>7310000</t>
  </si>
  <si>
    <t>7316310</t>
  </si>
  <si>
    <t>7316430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</si>
  <si>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</si>
  <si>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</si>
  <si>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</si>
  <si>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7519000</t>
  </si>
  <si>
    <t>Заходи з організації здійснення місцевих запозичень</t>
  </si>
  <si>
    <t>7518140</t>
  </si>
  <si>
    <t>7600000</t>
  </si>
  <si>
    <t>7610000</t>
  </si>
  <si>
    <t>9000000</t>
  </si>
  <si>
    <t>9010000</t>
  </si>
  <si>
    <t>Районна адміністрація Запорізької міської ради по Ленінському району</t>
  </si>
  <si>
    <t>9016080</t>
  </si>
  <si>
    <t>9016310</t>
  </si>
  <si>
    <t>9019220</t>
  </si>
  <si>
    <t>9018070</t>
  </si>
  <si>
    <t>Сприяння органів місцевого самоврядування призову громадян</t>
  </si>
  <si>
    <t>9018120</t>
  </si>
  <si>
    <t>9100000</t>
  </si>
  <si>
    <t>9110000</t>
  </si>
  <si>
    <t>Районна адміністрація Запорізької міської ради по Хортицькому району</t>
  </si>
  <si>
    <t>9116080</t>
  </si>
  <si>
    <t>9119220</t>
  </si>
  <si>
    <t>9118070</t>
  </si>
  <si>
    <t>9118120</t>
  </si>
  <si>
    <t>9200000</t>
  </si>
  <si>
    <t>9210000</t>
  </si>
  <si>
    <t>9216080</t>
  </si>
  <si>
    <t>9216310</t>
  </si>
  <si>
    <t>9219220</t>
  </si>
  <si>
    <t>9218120</t>
  </si>
  <si>
    <t>9218070</t>
  </si>
  <si>
    <t>9300000</t>
  </si>
  <si>
    <t>9310000</t>
  </si>
  <si>
    <t>9316080</t>
  </si>
  <si>
    <t>9316310</t>
  </si>
  <si>
    <t>9319220</t>
  </si>
  <si>
    <t>9318070</t>
  </si>
  <si>
    <t>9318120</t>
  </si>
  <si>
    <t>9400000</t>
  </si>
  <si>
    <t>9410000</t>
  </si>
  <si>
    <t>9416080</t>
  </si>
  <si>
    <t>9419220</t>
  </si>
  <si>
    <t>9418070</t>
  </si>
  <si>
    <t>9418100</t>
  </si>
  <si>
    <t>9418120</t>
  </si>
  <si>
    <t>9500000</t>
  </si>
  <si>
    <t>9510000</t>
  </si>
  <si>
    <t>9516080</t>
  </si>
  <si>
    <t>9519220</t>
  </si>
  <si>
    <t>9518070</t>
  </si>
  <si>
    <t>9518100</t>
  </si>
  <si>
    <t>9518120</t>
  </si>
  <si>
    <t>9600000</t>
  </si>
  <si>
    <t>9610000</t>
  </si>
  <si>
    <t>9616080</t>
  </si>
  <si>
    <t>9619220</t>
  </si>
  <si>
    <t>9618070</t>
  </si>
  <si>
    <t>9618120</t>
  </si>
  <si>
    <t>9618080</t>
  </si>
  <si>
    <t>Заходи із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</si>
  <si>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9516310</t>
  </si>
  <si>
    <t xml:space="preserve">Додаток 3.1                           </t>
  </si>
  <si>
    <t>Секретар міської ради</t>
  </si>
  <si>
    <t>Р.О.Таран</t>
  </si>
  <si>
    <t>1010220</t>
  </si>
  <si>
    <t>1410220</t>
  </si>
  <si>
    <t>1510220</t>
  </si>
  <si>
    <t>2010220</t>
  </si>
  <si>
    <t>2310220</t>
  </si>
  <si>
    <t>2410220</t>
  </si>
  <si>
    <t>3210220</t>
  </si>
  <si>
    <t>4010220</t>
  </si>
  <si>
    <t>4110220</t>
  </si>
  <si>
    <t>4510220</t>
  </si>
  <si>
    <t>4810220</t>
  </si>
  <si>
    <t>5610220</t>
  </si>
  <si>
    <t>6010220</t>
  </si>
  <si>
    <t>6510220</t>
  </si>
  <si>
    <t>6710220</t>
  </si>
  <si>
    <t>7310220</t>
  </si>
  <si>
    <t>9010220</t>
  </si>
  <si>
    <t>9110220</t>
  </si>
  <si>
    <t>9210220</t>
  </si>
  <si>
    <t>9310220</t>
  </si>
  <si>
    <t>9410220</t>
  </si>
  <si>
    <t>9510220</t>
  </si>
  <si>
    <t>9610220</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</si>
  <si>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</si>
  <si>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</si>
  <si>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</si>
  <si>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</si>
  <si>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</si>
  <si>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комунального господарства</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</si>
  <si>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</si>
  <si>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</si>
  <si>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</si>
  <si>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</si>
  <si>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</si>
  <si>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</si>
  <si>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</si>
  <si>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</si>
  <si>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</si>
  <si>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</si>
  <si>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Організаційне, інформаційно-аналітичне та матеріально-технічне забезпечення діяльності міської ради та її виконавчих органів</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</si>
  <si>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</si>
  <si>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</si>
  <si>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Організаційне та матеріально-технічне забезпечення діяльності державних реєстраторів, здійснення заходів по легалізації і реєстрації громадських об'єднань</t>
  </si>
  <si>
    <t>Керівництво і управління у сфері контролю за дотриманням законодавства про благоустрій</t>
  </si>
  <si>
    <t>03</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</si>
  <si>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</si>
  <si>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7510220</t>
  </si>
  <si>
    <t>5010220</t>
  </si>
  <si>
    <t>7318070</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</si>
  <si>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</si>
  <si>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</si>
  <si>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7316180</t>
  </si>
  <si>
    <t>150118</t>
  </si>
  <si>
    <t>4016400</t>
  </si>
  <si>
    <t>Будівництво та придбання житла для окремих категорій населення</t>
  </si>
  <si>
    <t>7517610</t>
  </si>
  <si>
    <t>6018070</t>
  </si>
  <si>
    <t>Компенсаційні виплати на пільговий проїзд електротранспортом окремим категоріям громадян</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</si>
</sst>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0"/>
      <name val="Arial Cyr"/>
      <family val="0"/>
    </font>
    <font>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3"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168">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2" fontId="0" fillId="0" borderId="10" xfId="0" applyNumberFormat="1" applyFont="1" applyFill="1" applyBorder="1" applyAlignment="1">
      <alignment horizontal="righ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0" fontId="9" fillId="0" borderId="0" xfId="0" applyFont="1" applyAlignment="1">
      <alignment/>
    </xf>
    <xf numFmtId="49" fontId="27" fillId="0" borderId="10" xfId="0" applyNumberFormat="1" applyFont="1" applyBorder="1" applyAlignment="1">
      <alignment horizontal="center"/>
    </xf>
    <xf numFmtId="0" fontId="27" fillId="0" borderId="10" xfId="0" applyFont="1" applyBorder="1" applyAlignment="1">
      <alignment vertical="top" wrapText="1"/>
    </xf>
    <xf numFmtId="1" fontId="27" fillId="0" borderId="10" xfId="0" applyNumberFormat="1" applyFont="1" applyBorder="1" applyAlignment="1">
      <alignment horizontal="right"/>
    </xf>
    <xf numFmtId="1" fontId="27" fillId="0" borderId="10" xfId="0" applyNumberFormat="1" applyFont="1" applyBorder="1" applyAlignment="1">
      <alignment/>
    </xf>
    <xf numFmtId="1" fontId="27" fillId="22" borderId="0" xfId="0" applyNumberFormat="1" applyFont="1" applyFill="1" applyAlignment="1">
      <alignment/>
    </xf>
    <xf numFmtId="1" fontId="27" fillId="0" borderId="0" xfId="0" applyNumberFormat="1" applyFont="1" applyAlignment="1">
      <alignment/>
    </xf>
    <xf numFmtId="0" fontId="27"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49" fontId="0" fillId="0" borderId="10" xfId="0" applyNumberFormat="1" applyBorder="1" applyAlignment="1">
      <alignment/>
    </xf>
    <xf numFmtId="0" fontId="27" fillId="22" borderId="0" xfId="0" applyFont="1" applyFill="1" applyAlignment="1">
      <alignment/>
    </xf>
    <xf numFmtId="1" fontId="27" fillId="0" borderId="0" xfId="0" applyNumberFormat="1" applyFont="1" applyFill="1" applyAlignment="1">
      <alignment/>
    </xf>
    <xf numFmtId="0" fontId="27" fillId="0" borderId="0" xfId="0" applyFont="1" applyFill="1" applyAlignment="1">
      <alignment/>
    </xf>
    <xf numFmtId="1" fontId="0" fillId="0" borderId="10" xfId="0" applyNumberFormat="1" applyFont="1" applyBorder="1" applyAlignment="1">
      <alignment horizontal="right"/>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2"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28" fillId="0" borderId="0" xfId="0" applyFont="1" applyAlignment="1">
      <alignment wrapText="1"/>
    </xf>
    <xf numFmtId="183" fontId="28" fillId="0" borderId="0" xfId="0" applyNumberFormat="1" applyFont="1" applyBorder="1" applyAlignment="1">
      <alignment/>
    </xf>
    <xf numFmtId="0" fontId="28" fillId="0" borderId="0" xfId="0" applyFont="1" applyAlignment="1">
      <alignment/>
    </xf>
    <xf numFmtId="49" fontId="0" fillId="0" borderId="10" xfId="0" applyNumberFormat="1" applyFont="1" applyFill="1" applyBorder="1" applyAlignment="1">
      <alignment horizontal="center"/>
    </xf>
    <xf numFmtId="49" fontId="0" fillId="0" borderId="10" xfId="0" applyNumberFormat="1" applyFont="1" applyBorder="1" applyAlignment="1">
      <alignment horizontal="center"/>
    </xf>
    <xf numFmtId="0" fontId="9" fillId="0" borderId="0" xfId="0" applyFont="1" applyAlignment="1">
      <alignment horizontal="left" wrapText="1"/>
    </xf>
    <xf numFmtId="0" fontId="4" fillId="0" borderId="12" xfId="0" applyFont="1" applyBorder="1" applyAlignment="1">
      <alignment horizontal="left" wrapText="1"/>
    </xf>
    <xf numFmtId="0" fontId="9" fillId="0" borderId="0" xfId="0" applyFont="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Fill="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9" fillId="0" borderId="12" xfId="0" applyFont="1" applyBorder="1" applyAlignment="1">
      <alignment horizontal="left"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M11">
            <v>20714446</v>
          </cell>
        </row>
        <row r="13">
          <cell r="C13">
            <v>12205843</v>
          </cell>
          <cell r="D13">
            <v>5992467</v>
          </cell>
          <cell r="E13">
            <v>1482659</v>
          </cell>
          <cell r="G13">
            <v>36459</v>
          </cell>
          <cell r="J13">
            <v>575555</v>
          </cell>
          <cell r="K13">
            <v>575555</v>
          </cell>
          <cell r="L13">
            <v>232025</v>
          </cell>
        </row>
        <row r="19">
          <cell r="K19">
            <v>2505783</v>
          </cell>
          <cell r="L19">
            <v>0</v>
          </cell>
        </row>
        <row r="42">
          <cell r="M42">
            <v>824055487</v>
          </cell>
        </row>
        <row r="44">
          <cell r="C44">
            <v>3979633</v>
          </cell>
          <cell r="D44">
            <v>2689154</v>
          </cell>
          <cell r="E44">
            <v>172460</v>
          </cell>
        </row>
        <row r="46">
          <cell r="C46">
            <v>204767740</v>
          </cell>
          <cell r="D46">
            <v>106921534</v>
          </cell>
          <cell r="E46">
            <v>39486242</v>
          </cell>
          <cell r="F46">
            <v>12253174</v>
          </cell>
          <cell r="G46">
            <v>11644416</v>
          </cell>
          <cell r="H46">
            <v>238230</v>
          </cell>
          <cell r="I46">
            <v>16890</v>
          </cell>
          <cell r="J46">
            <v>608758</v>
          </cell>
          <cell r="K46">
            <v>608758</v>
          </cell>
          <cell r="L46">
            <v>195431</v>
          </cell>
        </row>
        <row r="48">
          <cell r="C48">
            <v>474010603</v>
          </cell>
          <cell r="D48">
            <v>270314669</v>
          </cell>
          <cell r="E48">
            <v>79013992</v>
          </cell>
          <cell r="F48">
            <v>17333033</v>
          </cell>
          <cell r="G48">
            <v>13290936</v>
          </cell>
          <cell r="H48">
            <v>5280685</v>
          </cell>
          <cell r="I48">
            <v>197303</v>
          </cell>
          <cell r="J48">
            <v>4042097</v>
          </cell>
          <cell r="K48">
            <v>3765943</v>
          </cell>
          <cell r="L48">
            <v>594977</v>
          </cell>
        </row>
        <row r="50">
          <cell r="C50">
            <v>6876270</v>
          </cell>
          <cell r="D50">
            <v>4806026</v>
          </cell>
          <cell r="E50">
            <v>330746</v>
          </cell>
          <cell r="G50">
            <v>1822</v>
          </cell>
          <cell r="J50">
            <v>9200</v>
          </cell>
          <cell r="K50">
            <v>9200</v>
          </cell>
          <cell r="L50">
            <v>9200</v>
          </cell>
        </row>
        <row r="51">
          <cell r="C51">
            <v>4095635</v>
          </cell>
          <cell r="D51">
            <v>3011535</v>
          </cell>
        </row>
        <row r="52">
          <cell r="C52">
            <v>27968257</v>
          </cell>
          <cell r="D52">
            <v>16114929</v>
          </cell>
          <cell r="E52">
            <v>5374470</v>
          </cell>
        </row>
        <row r="54">
          <cell r="C54">
            <v>4393627</v>
          </cell>
          <cell r="D54">
            <v>2868226</v>
          </cell>
          <cell r="E54">
            <v>128743</v>
          </cell>
        </row>
        <row r="55">
          <cell r="C55">
            <v>899010</v>
          </cell>
          <cell r="D55">
            <v>511833</v>
          </cell>
        </row>
        <row r="56">
          <cell r="C56">
            <v>11022197</v>
          </cell>
          <cell r="D56">
            <v>7039546</v>
          </cell>
          <cell r="E56">
            <v>492866</v>
          </cell>
          <cell r="J56">
            <v>73500</v>
          </cell>
          <cell r="K56">
            <v>73500</v>
          </cell>
          <cell r="L56">
            <v>0</v>
          </cell>
        </row>
        <row r="57">
          <cell r="C57">
            <v>4523253</v>
          </cell>
          <cell r="D57">
            <v>2281744</v>
          </cell>
          <cell r="E57">
            <v>793212</v>
          </cell>
          <cell r="G57">
            <v>200583</v>
          </cell>
          <cell r="J57">
            <v>114000</v>
          </cell>
        </row>
        <row r="58">
          <cell r="C58">
            <v>3695195</v>
          </cell>
          <cell r="D58">
            <v>2459612</v>
          </cell>
          <cell r="E58">
            <v>330401</v>
          </cell>
        </row>
        <row r="59">
          <cell r="C59">
            <v>300500</v>
          </cell>
        </row>
        <row r="63">
          <cell r="C63">
            <v>2811621</v>
          </cell>
          <cell r="D63">
            <v>1929299</v>
          </cell>
          <cell r="E63">
            <v>21806</v>
          </cell>
          <cell r="J63">
            <v>134400</v>
          </cell>
          <cell r="K63">
            <v>134400</v>
          </cell>
          <cell r="L63">
            <v>134400</v>
          </cell>
        </row>
        <row r="64">
          <cell r="C64">
            <v>188795</v>
          </cell>
          <cell r="D64">
            <v>94274</v>
          </cell>
        </row>
        <row r="65">
          <cell r="C65">
            <v>499352</v>
          </cell>
        </row>
        <row r="66">
          <cell r="C66">
            <v>410774</v>
          </cell>
        </row>
        <row r="68">
          <cell r="C68">
            <v>283843</v>
          </cell>
        </row>
        <row r="69">
          <cell r="C69">
            <v>18805817</v>
          </cell>
          <cell r="D69">
            <v>12002304</v>
          </cell>
          <cell r="E69">
            <v>2072726</v>
          </cell>
          <cell r="G69">
            <v>1099144</v>
          </cell>
          <cell r="H69">
            <v>244857</v>
          </cell>
          <cell r="I69">
            <v>1200</v>
          </cell>
          <cell r="J69">
            <v>22000</v>
          </cell>
          <cell r="K69">
            <v>22000</v>
          </cell>
          <cell r="L69">
            <v>22000</v>
          </cell>
        </row>
        <row r="70">
          <cell r="C70">
            <v>4880864</v>
          </cell>
          <cell r="D70">
            <v>1018391</v>
          </cell>
          <cell r="E70">
            <v>482823</v>
          </cell>
          <cell r="G70">
            <v>94283</v>
          </cell>
          <cell r="H70">
            <v>12606</v>
          </cell>
          <cell r="I70">
            <v>11191</v>
          </cell>
          <cell r="J70">
            <v>11000</v>
          </cell>
        </row>
        <row r="71">
          <cell r="C71">
            <v>431316</v>
          </cell>
          <cell r="D71">
            <v>231445</v>
          </cell>
          <cell r="E71">
            <v>116875</v>
          </cell>
          <cell r="G71">
            <v>33760</v>
          </cell>
          <cell r="H71">
            <v>14056</v>
          </cell>
          <cell r="I71">
            <v>2167</v>
          </cell>
          <cell r="J71">
            <v>2500</v>
          </cell>
        </row>
        <row r="75">
          <cell r="K75">
            <v>16281324</v>
          </cell>
        </row>
        <row r="81">
          <cell r="M81">
            <v>607466309</v>
          </cell>
        </row>
        <row r="83">
          <cell r="C83">
            <v>1122830</v>
          </cell>
          <cell r="D83">
            <v>658576</v>
          </cell>
          <cell r="E83">
            <v>135740</v>
          </cell>
          <cell r="J83">
            <v>0</v>
          </cell>
          <cell r="K83">
            <v>0</v>
          </cell>
        </row>
        <row r="85">
          <cell r="C85">
            <v>402266368</v>
          </cell>
          <cell r="D85">
            <v>241619001</v>
          </cell>
          <cell r="E85">
            <v>39955861</v>
          </cell>
          <cell r="F85">
            <v>13362082</v>
          </cell>
          <cell r="G85">
            <v>7113243</v>
          </cell>
          <cell r="H85">
            <v>2397435</v>
          </cell>
          <cell r="I85">
            <v>356623</v>
          </cell>
          <cell r="J85">
            <v>6248839</v>
          </cell>
          <cell r="K85">
            <v>6034720</v>
          </cell>
          <cell r="L85">
            <v>910688</v>
          </cell>
        </row>
        <row r="87">
          <cell r="C87">
            <v>55309664</v>
          </cell>
          <cell r="D87">
            <v>31939286</v>
          </cell>
          <cell r="E87">
            <v>9130736</v>
          </cell>
          <cell r="F87">
            <v>850818</v>
          </cell>
          <cell r="G87">
            <v>657757</v>
          </cell>
          <cell r="H87">
            <v>9655</v>
          </cell>
          <cell r="J87">
            <v>193061</v>
          </cell>
          <cell r="K87">
            <v>189561</v>
          </cell>
          <cell r="L87">
            <v>52000</v>
          </cell>
        </row>
        <row r="88">
          <cell r="C88">
            <v>80532985</v>
          </cell>
          <cell r="D88">
            <v>52148426</v>
          </cell>
          <cell r="E88">
            <v>5526802</v>
          </cell>
          <cell r="F88">
            <v>4422338</v>
          </cell>
          <cell r="G88">
            <v>3682187</v>
          </cell>
          <cell r="H88">
            <v>1518378</v>
          </cell>
          <cell r="I88">
            <v>155438</v>
          </cell>
          <cell r="J88">
            <v>740151</v>
          </cell>
          <cell r="K88">
            <v>570490</v>
          </cell>
          <cell r="L88">
            <v>272876</v>
          </cell>
        </row>
        <row r="90">
          <cell r="C90">
            <v>16995874</v>
          </cell>
          <cell r="D90">
            <v>10289382</v>
          </cell>
          <cell r="E90">
            <v>1260739</v>
          </cell>
          <cell r="F90">
            <v>6875302</v>
          </cell>
          <cell r="G90">
            <v>6537274</v>
          </cell>
          <cell r="H90">
            <v>3473670</v>
          </cell>
          <cell r="I90">
            <v>474194</v>
          </cell>
          <cell r="J90">
            <v>338028</v>
          </cell>
        </row>
        <row r="91">
          <cell r="C91">
            <v>270579</v>
          </cell>
          <cell r="D91">
            <v>177903</v>
          </cell>
          <cell r="E91">
            <v>12168</v>
          </cell>
          <cell r="F91">
            <v>1430</v>
          </cell>
          <cell r="J91">
            <v>1430</v>
          </cell>
          <cell r="K91">
            <v>1430</v>
          </cell>
          <cell r="M91">
            <v>272009</v>
          </cell>
        </row>
        <row r="92">
          <cell r="C92">
            <v>8964186</v>
          </cell>
          <cell r="D92">
            <v>382558</v>
          </cell>
          <cell r="E92">
            <v>23754</v>
          </cell>
          <cell r="F92">
            <v>0</v>
          </cell>
          <cell r="M92">
            <v>8964186</v>
          </cell>
        </row>
        <row r="93">
          <cell r="C93">
            <v>36273</v>
          </cell>
          <cell r="D93">
            <v>26260</v>
          </cell>
          <cell r="F93">
            <v>0</v>
          </cell>
          <cell r="M93">
            <v>36273</v>
          </cell>
        </row>
        <row r="94">
          <cell r="C94">
            <v>1894593</v>
          </cell>
          <cell r="D94">
            <v>1182871</v>
          </cell>
          <cell r="E94">
            <v>53977</v>
          </cell>
          <cell r="F94">
            <v>19908</v>
          </cell>
          <cell r="J94">
            <v>19908</v>
          </cell>
          <cell r="K94">
            <v>19908</v>
          </cell>
          <cell r="L94">
            <v>19908</v>
          </cell>
          <cell r="M94">
            <v>1914501</v>
          </cell>
        </row>
        <row r="95">
          <cell r="C95">
            <v>2302737</v>
          </cell>
          <cell r="F95">
            <v>0</v>
          </cell>
          <cell r="M95">
            <v>2302737</v>
          </cell>
        </row>
        <row r="97">
          <cell r="K97">
            <v>12238342</v>
          </cell>
        </row>
        <row r="102">
          <cell r="M102">
            <v>694999183</v>
          </cell>
        </row>
        <row r="104">
          <cell r="C104">
            <v>23546354</v>
          </cell>
          <cell r="D104">
            <v>15908152</v>
          </cell>
          <cell r="E104">
            <v>1014101</v>
          </cell>
          <cell r="J104">
            <v>607642</v>
          </cell>
          <cell r="K104">
            <v>607642</v>
          </cell>
          <cell r="L104">
            <v>79642</v>
          </cell>
        </row>
        <row r="111">
          <cell r="C111">
            <v>120492</v>
          </cell>
        </row>
        <row r="113">
          <cell r="C113">
            <v>1288841</v>
          </cell>
        </row>
        <row r="115">
          <cell r="C115">
            <v>11675691</v>
          </cell>
        </row>
        <row r="118">
          <cell r="C118">
            <v>2379</v>
          </cell>
        </row>
        <row r="121">
          <cell r="C121">
            <v>4713308</v>
          </cell>
        </row>
        <row r="123">
          <cell r="C123">
            <v>3325</v>
          </cell>
        </row>
        <row r="125">
          <cell r="C125">
            <v>48839</v>
          </cell>
        </row>
        <row r="127">
          <cell r="C127">
            <v>4282400</v>
          </cell>
        </row>
        <row r="129">
          <cell r="C129">
            <v>3922659</v>
          </cell>
        </row>
        <row r="131">
          <cell r="C131">
            <v>11235</v>
          </cell>
        </row>
        <row r="133">
          <cell r="C133">
            <v>4627190</v>
          </cell>
        </row>
        <row r="135">
          <cell r="C135">
            <v>71484152</v>
          </cell>
        </row>
        <row r="137">
          <cell r="C137">
            <v>190503455</v>
          </cell>
        </row>
        <row r="139">
          <cell r="C139">
            <v>19335104</v>
          </cell>
        </row>
        <row r="141">
          <cell r="C141">
            <v>46015629</v>
          </cell>
        </row>
        <row r="143">
          <cell r="C143">
            <v>6084388</v>
          </cell>
        </row>
        <row r="145">
          <cell r="C145">
            <v>711851</v>
          </cell>
        </row>
        <row r="147">
          <cell r="C147">
            <v>5180805</v>
          </cell>
        </row>
        <row r="149">
          <cell r="C149">
            <v>39016638</v>
          </cell>
        </row>
        <row r="151">
          <cell r="C151">
            <v>71546</v>
          </cell>
        </row>
        <row r="153">
          <cell r="C153">
            <v>9554636</v>
          </cell>
        </row>
        <row r="155">
          <cell r="C155">
            <v>44123</v>
          </cell>
        </row>
        <row r="158">
          <cell r="C158">
            <v>15364648</v>
          </cell>
          <cell r="D158">
            <v>9124535</v>
          </cell>
          <cell r="E158">
            <v>1652459</v>
          </cell>
          <cell r="G158">
            <v>123597</v>
          </cell>
          <cell r="H158">
            <v>80437</v>
          </cell>
          <cell r="I158">
            <v>830</v>
          </cell>
          <cell r="J158">
            <v>438451</v>
          </cell>
          <cell r="K158">
            <v>438451</v>
          </cell>
          <cell r="L158">
            <v>30900</v>
          </cell>
        </row>
        <row r="159">
          <cell r="C159">
            <v>2109130</v>
          </cell>
        </row>
        <row r="160">
          <cell r="C160">
            <v>728181</v>
          </cell>
        </row>
        <row r="161">
          <cell r="C161">
            <v>60424166</v>
          </cell>
        </row>
        <row r="166">
          <cell r="C166">
            <v>4123712</v>
          </cell>
        </row>
        <row r="168">
          <cell r="C168">
            <v>1146000</v>
          </cell>
        </row>
        <row r="170">
          <cell r="C170">
            <v>1621345</v>
          </cell>
        </row>
        <row r="172">
          <cell r="C172">
            <v>54160608</v>
          </cell>
        </row>
        <row r="186">
          <cell r="M186">
            <v>2167083</v>
          </cell>
        </row>
        <row r="188">
          <cell r="C188">
            <v>2150913</v>
          </cell>
          <cell r="D188">
            <v>1466902</v>
          </cell>
          <cell r="J188">
            <v>16170</v>
          </cell>
          <cell r="K188">
            <v>16170</v>
          </cell>
          <cell r="L188">
            <v>10170</v>
          </cell>
        </row>
        <row r="191">
          <cell r="M191">
            <v>725774</v>
          </cell>
        </row>
        <row r="193">
          <cell r="C193">
            <v>720520</v>
          </cell>
          <cell r="D193">
            <v>433413</v>
          </cell>
          <cell r="J193">
            <v>5254</v>
          </cell>
          <cell r="K193">
            <v>5254</v>
          </cell>
          <cell r="L193">
            <v>5254</v>
          </cell>
        </row>
        <row r="194">
          <cell r="M194">
            <v>79225335</v>
          </cell>
        </row>
        <row r="196">
          <cell r="C196">
            <v>723349</v>
          </cell>
          <cell r="D196">
            <v>487069</v>
          </cell>
          <cell r="E196">
            <v>63277</v>
          </cell>
        </row>
        <row r="198">
          <cell r="C198">
            <v>3710082</v>
          </cell>
          <cell r="J198">
            <v>686157</v>
          </cell>
          <cell r="K198">
            <v>686157</v>
          </cell>
          <cell r="L198">
            <v>16325</v>
          </cell>
        </row>
        <row r="199">
          <cell r="C199">
            <v>13332204</v>
          </cell>
          <cell r="D199">
            <v>7668846</v>
          </cell>
          <cell r="E199">
            <v>1204954</v>
          </cell>
          <cell r="G199">
            <v>9321</v>
          </cell>
          <cell r="I199">
            <v>9321</v>
          </cell>
          <cell r="J199">
            <v>1186337</v>
          </cell>
          <cell r="K199">
            <v>1123216</v>
          </cell>
          <cell r="L199">
            <v>65100</v>
          </cell>
        </row>
        <row r="200">
          <cell r="C200">
            <v>7376266</v>
          </cell>
          <cell r="D200">
            <v>3686069</v>
          </cell>
          <cell r="E200">
            <v>1916501</v>
          </cell>
          <cell r="G200">
            <v>2272498</v>
          </cell>
          <cell r="H200">
            <v>702571</v>
          </cell>
          <cell r="I200">
            <v>527755</v>
          </cell>
          <cell r="J200">
            <v>730116</v>
          </cell>
          <cell r="K200">
            <v>564116</v>
          </cell>
          <cell r="L200">
            <v>48176</v>
          </cell>
        </row>
        <row r="201">
          <cell r="C201">
            <v>41338890</v>
          </cell>
          <cell r="D201">
            <v>29125581</v>
          </cell>
          <cell r="E201">
            <v>1398778</v>
          </cell>
          <cell r="G201">
            <v>2255550</v>
          </cell>
          <cell r="H201">
            <v>934128</v>
          </cell>
          <cell r="I201">
            <v>200497</v>
          </cell>
          <cell r="J201">
            <v>694588</v>
          </cell>
          <cell r="K201">
            <v>262138</v>
          </cell>
          <cell r="L201">
            <v>5000</v>
          </cell>
        </row>
        <row r="204">
          <cell r="C204">
            <v>880500</v>
          </cell>
        </row>
        <row r="205">
          <cell r="C205">
            <v>3731281</v>
          </cell>
          <cell r="F205">
            <v>88196</v>
          </cell>
          <cell r="L205">
            <v>19194</v>
          </cell>
        </row>
        <row r="207">
          <cell r="K207">
            <v>210000</v>
          </cell>
        </row>
        <row r="215">
          <cell r="C215">
            <v>1874330</v>
          </cell>
          <cell r="D215">
            <v>1202009</v>
          </cell>
          <cell r="E215">
            <v>67985</v>
          </cell>
          <cell r="J215">
            <v>8240</v>
          </cell>
          <cell r="K215">
            <v>8240</v>
          </cell>
        </row>
        <row r="222">
          <cell r="C222">
            <v>229000</v>
          </cell>
        </row>
        <row r="226">
          <cell r="C226">
            <v>1067632</v>
          </cell>
          <cell r="D226">
            <v>722687</v>
          </cell>
          <cell r="G226">
            <v>125164</v>
          </cell>
          <cell r="J226">
            <v>43050</v>
          </cell>
          <cell r="K226">
            <v>43050</v>
          </cell>
        </row>
        <row r="229">
          <cell r="C229">
            <v>1972638</v>
          </cell>
          <cell r="D229">
            <v>1250120</v>
          </cell>
          <cell r="E229">
            <v>122060</v>
          </cell>
        </row>
        <row r="231">
          <cell r="J231">
            <v>36022090</v>
          </cell>
          <cell r="K231">
            <v>36022090</v>
          </cell>
          <cell r="L231">
            <v>2095164</v>
          </cell>
        </row>
        <row r="238">
          <cell r="J238">
            <v>11567999</v>
          </cell>
          <cell r="K238">
            <v>11567999</v>
          </cell>
          <cell r="L238">
            <v>229390</v>
          </cell>
        </row>
        <row r="239">
          <cell r="K239">
            <v>2902495</v>
          </cell>
        </row>
        <row r="244">
          <cell r="K244">
            <v>3248800</v>
          </cell>
        </row>
        <row r="248">
          <cell r="J248">
            <v>2103843</v>
          </cell>
          <cell r="L248">
            <v>221000</v>
          </cell>
        </row>
        <row r="249">
          <cell r="C249">
            <v>150000</v>
          </cell>
        </row>
        <row r="251">
          <cell r="C251">
            <v>92400</v>
          </cell>
        </row>
        <row r="252">
          <cell r="C252">
            <v>362054</v>
          </cell>
        </row>
        <row r="253">
          <cell r="C253">
            <v>2978596</v>
          </cell>
        </row>
        <row r="254">
          <cell r="C254">
            <v>45838</v>
          </cell>
        </row>
        <row r="255">
          <cell r="C255">
            <v>743426</v>
          </cell>
        </row>
        <row r="257">
          <cell r="C257">
            <v>8209046</v>
          </cell>
        </row>
        <row r="258">
          <cell r="C258">
            <v>56453</v>
          </cell>
        </row>
        <row r="259">
          <cell r="C259">
            <v>2250</v>
          </cell>
        </row>
        <row r="261">
          <cell r="C261">
            <v>5077890</v>
          </cell>
        </row>
        <row r="264">
          <cell r="C264">
            <v>1439858</v>
          </cell>
          <cell r="D264">
            <v>851585</v>
          </cell>
          <cell r="E264">
            <v>110790</v>
          </cell>
        </row>
        <row r="266">
          <cell r="C266">
            <v>161754</v>
          </cell>
        </row>
        <row r="269">
          <cell r="C269">
            <v>74487967</v>
          </cell>
          <cell r="E269">
            <v>42700133</v>
          </cell>
          <cell r="J269">
            <v>4392072</v>
          </cell>
          <cell r="K269">
            <v>4392072</v>
          </cell>
          <cell r="L269">
            <v>372023</v>
          </cell>
        </row>
        <row r="272">
          <cell r="K272">
            <v>24374396</v>
          </cell>
          <cell r="L272">
            <v>257500</v>
          </cell>
        </row>
        <row r="276">
          <cell r="F276">
            <v>33300880</v>
          </cell>
          <cell r="G276">
            <v>12676425</v>
          </cell>
          <cell r="I276">
            <v>2700000</v>
          </cell>
          <cell r="J276">
            <v>20624455</v>
          </cell>
        </row>
        <row r="279">
          <cell r="K279">
            <v>11753222</v>
          </cell>
        </row>
        <row r="292">
          <cell r="C292">
            <v>2431524</v>
          </cell>
          <cell r="D292">
            <v>1276847</v>
          </cell>
          <cell r="E292">
            <v>127350</v>
          </cell>
          <cell r="J292">
            <v>10423</v>
          </cell>
          <cell r="K292">
            <v>10423</v>
          </cell>
        </row>
        <row r="302">
          <cell r="C302">
            <v>2591632</v>
          </cell>
          <cell r="D302">
            <v>1274558</v>
          </cell>
        </row>
        <row r="306">
          <cell r="C306">
            <v>1509891</v>
          </cell>
        </row>
        <row r="311">
          <cell r="C311">
            <v>628587</v>
          </cell>
          <cell r="D311">
            <v>398231</v>
          </cell>
          <cell r="E311">
            <v>0</v>
          </cell>
        </row>
        <row r="314">
          <cell r="C314">
            <v>1020419</v>
          </cell>
          <cell r="D314">
            <v>669151</v>
          </cell>
          <cell r="J314">
            <v>0</v>
          </cell>
          <cell r="K314">
            <v>0</v>
          </cell>
        </row>
        <row r="319">
          <cell r="C319">
            <v>711833</v>
          </cell>
          <cell r="D319">
            <v>439581</v>
          </cell>
          <cell r="E319">
            <v>49160</v>
          </cell>
        </row>
        <row r="321">
          <cell r="G321">
            <v>710513</v>
          </cell>
          <cell r="J321">
            <v>44713163</v>
          </cell>
        </row>
        <row r="324">
          <cell r="C324">
            <v>16733</v>
          </cell>
        </row>
        <row r="329">
          <cell r="C329">
            <v>867175</v>
          </cell>
          <cell r="D329">
            <v>571165</v>
          </cell>
          <cell r="E329">
            <v>13120</v>
          </cell>
        </row>
        <row r="336">
          <cell r="K336">
            <v>3475428</v>
          </cell>
        </row>
        <row r="339">
          <cell r="C339">
            <v>1655000</v>
          </cell>
        </row>
        <row r="343">
          <cell r="C343">
            <v>1598086</v>
          </cell>
          <cell r="D343">
            <v>1088043</v>
          </cell>
          <cell r="E343">
            <v>58095</v>
          </cell>
        </row>
        <row r="345">
          <cell r="C345">
            <v>2570848</v>
          </cell>
          <cell r="D345">
            <v>1648370</v>
          </cell>
          <cell r="E345">
            <v>9745</v>
          </cell>
          <cell r="K345">
            <v>6350000</v>
          </cell>
        </row>
        <row r="348">
          <cell r="C348">
            <v>2464698</v>
          </cell>
          <cell r="D348">
            <v>1643079</v>
          </cell>
          <cell r="E348">
            <v>46003</v>
          </cell>
          <cell r="G348">
            <v>21487</v>
          </cell>
          <cell r="H348">
            <v>8554</v>
          </cell>
          <cell r="J348">
            <v>8400</v>
          </cell>
        </row>
        <row r="351">
          <cell r="C351">
            <v>1747625</v>
          </cell>
          <cell r="D351">
            <v>1180357</v>
          </cell>
          <cell r="J351">
            <v>6500</v>
          </cell>
          <cell r="K351">
            <v>6500</v>
          </cell>
          <cell r="L351">
            <v>6500</v>
          </cell>
        </row>
        <row r="353">
          <cell r="G353">
            <v>10745500</v>
          </cell>
        </row>
        <row r="356">
          <cell r="K356">
            <v>7300234</v>
          </cell>
          <cell r="L356">
            <v>0</v>
          </cell>
        </row>
        <row r="364">
          <cell r="C364">
            <v>64380</v>
          </cell>
        </row>
        <row r="367">
          <cell r="C367">
            <v>5096463</v>
          </cell>
          <cell r="D367">
            <v>3436237</v>
          </cell>
          <cell r="E367">
            <v>97380</v>
          </cell>
          <cell r="J367">
            <v>7500</v>
          </cell>
          <cell r="K367">
            <v>7500</v>
          </cell>
        </row>
        <row r="383">
          <cell r="C383">
            <v>3608007</v>
          </cell>
          <cell r="D383">
            <v>2061022</v>
          </cell>
          <cell r="E383">
            <v>486115</v>
          </cell>
          <cell r="G383">
            <v>54756</v>
          </cell>
          <cell r="J383">
            <v>35253</v>
          </cell>
          <cell r="K383">
            <v>35253</v>
          </cell>
        </row>
        <row r="385">
          <cell r="C385">
            <v>362464</v>
          </cell>
          <cell r="E385">
            <v>109500</v>
          </cell>
          <cell r="J385">
            <v>60000</v>
          </cell>
          <cell r="K385">
            <v>60000</v>
          </cell>
          <cell r="L385">
            <v>60000</v>
          </cell>
        </row>
        <row r="396">
          <cell r="C396">
            <v>3270058</v>
          </cell>
          <cell r="D396">
            <v>2057414</v>
          </cell>
          <cell r="E396">
            <v>197765</v>
          </cell>
          <cell r="J396">
            <v>0</v>
          </cell>
          <cell r="K396">
            <v>0</v>
          </cell>
          <cell r="L396">
            <v>0</v>
          </cell>
        </row>
        <row r="398">
          <cell r="C398">
            <v>287266</v>
          </cell>
          <cell r="E398">
            <v>86751</v>
          </cell>
          <cell r="G398">
            <v>6258</v>
          </cell>
        </row>
        <row r="407">
          <cell r="C407">
            <v>3150042</v>
          </cell>
          <cell r="D407">
            <v>1774066</v>
          </cell>
          <cell r="E407">
            <v>395385</v>
          </cell>
          <cell r="G407">
            <v>14576</v>
          </cell>
          <cell r="J407">
            <v>39690</v>
          </cell>
          <cell r="K407">
            <v>39690</v>
          </cell>
        </row>
        <row r="409">
          <cell r="C409">
            <v>649012</v>
          </cell>
          <cell r="E409">
            <v>225450</v>
          </cell>
          <cell r="G409">
            <v>129018</v>
          </cell>
          <cell r="J409">
            <v>39000</v>
          </cell>
          <cell r="K409">
            <v>39000</v>
          </cell>
          <cell r="L409">
            <v>39000</v>
          </cell>
        </row>
        <row r="411">
          <cell r="K411">
            <v>4212384</v>
          </cell>
        </row>
        <row r="420">
          <cell r="C420">
            <v>3271746</v>
          </cell>
          <cell r="D420">
            <v>1907567</v>
          </cell>
          <cell r="E420">
            <v>340120</v>
          </cell>
          <cell r="J420">
            <v>9000</v>
          </cell>
          <cell r="K420">
            <v>9000</v>
          </cell>
        </row>
        <row r="422">
          <cell r="C422">
            <v>359713</v>
          </cell>
          <cell r="E422">
            <v>180082</v>
          </cell>
          <cell r="G422">
            <v>8229</v>
          </cell>
          <cell r="J422">
            <v>13000</v>
          </cell>
          <cell r="K422">
            <v>13000</v>
          </cell>
          <cell r="L422">
            <v>13000</v>
          </cell>
        </row>
        <row r="424">
          <cell r="K424">
            <v>1272945</v>
          </cell>
        </row>
        <row r="433">
          <cell r="C433">
            <v>3430625</v>
          </cell>
          <cell r="D433">
            <v>2058393</v>
          </cell>
          <cell r="E433">
            <v>344840</v>
          </cell>
          <cell r="G433">
            <v>137388</v>
          </cell>
          <cell r="J433">
            <v>30915</v>
          </cell>
          <cell r="K433">
            <v>30915</v>
          </cell>
        </row>
        <row r="435">
          <cell r="C435">
            <v>869513</v>
          </cell>
          <cell r="E435">
            <v>413900</v>
          </cell>
        </row>
        <row r="445">
          <cell r="C445">
            <v>3441047</v>
          </cell>
          <cell r="D445">
            <v>2017705</v>
          </cell>
          <cell r="E445">
            <v>420930</v>
          </cell>
          <cell r="G445">
            <v>39930</v>
          </cell>
          <cell r="J445">
            <v>7896</v>
          </cell>
          <cell r="K445">
            <v>7896</v>
          </cell>
        </row>
        <row r="447">
          <cell r="C447">
            <v>545298</v>
          </cell>
          <cell r="E447">
            <v>241132</v>
          </cell>
          <cell r="J447">
            <v>43000</v>
          </cell>
          <cell r="K447">
            <v>43000</v>
          </cell>
          <cell r="L447">
            <v>43000</v>
          </cell>
        </row>
        <row r="449">
          <cell r="J449">
            <v>552000</v>
          </cell>
          <cell r="K449">
            <v>552000</v>
          </cell>
          <cell r="L449">
            <v>99000</v>
          </cell>
        </row>
        <row r="459">
          <cell r="C459">
            <v>3710374</v>
          </cell>
          <cell r="D459">
            <v>2197133</v>
          </cell>
          <cell r="E459">
            <v>470725</v>
          </cell>
          <cell r="G459">
            <v>1349</v>
          </cell>
          <cell r="J459">
            <v>183187</v>
          </cell>
          <cell r="K459">
            <v>183187</v>
          </cell>
        </row>
        <row r="461">
          <cell r="C461">
            <v>585369</v>
          </cell>
          <cell r="E461">
            <v>318558</v>
          </cell>
        </row>
        <row r="469">
          <cell r="C469">
            <v>2426593896</v>
          </cell>
          <cell r="D469">
            <v>880874485</v>
          </cell>
          <cell r="E469">
            <v>241338671</v>
          </cell>
          <cell r="F469">
            <v>324846645</v>
          </cell>
          <cell r="G469">
            <v>76168350</v>
          </cell>
          <cell r="H469">
            <v>15027603</v>
          </cell>
          <cell r="I469">
            <v>4706578</v>
          </cell>
          <cell r="J469">
            <v>248678295</v>
          </cell>
          <cell r="K469">
            <v>176489660</v>
          </cell>
          <cell r="L469">
            <v>6817036</v>
          </cell>
          <cell r="M469">
            <v>2751440541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269"/>
  <sheetViews>
    <sheetView showZeros="0" tabSelected="1" view="pageBreakPreview" zoomScale="75" zoomScaleNormal="75" zoomScaleSheetLayoutView="75" zoomScalePageLayoutView="0" workbookViewId="0" topLeftCell="A4">
      <pane xSplit="3" ySplit="6" topLeftCell="D256" activePane="bottomRight" state="frozen"/>
      <selection pane="topLeft" activeCell="A4" sqref="A4"/>
      <selection pane="topRight" activeCell="C4" sqref="C4"/>
      <selection pane="bottomLeft" activeCell="A10" sqref="A10"/>
      <selection pane="bottomRight" activeCell="D139" sqref="D139"/>
    </sheetView>
  </sheetViews>
  <sheetFormatPr defaultColWidth="9.00390625" defaultRowHeight="12.75"/>
  <cols>
    <col min="1" max="1" width="10.375" style="42" customWidth="1"/>
    <col min="2" max="2" width="10.625" style="58" customWidth="1"/>
    <col min="3" max="3" width="34.375" style="42" customWidth="1"/>
    <col min="4" max="4" width="14.25390625" style="42" customWidth="1"/>
    <col min="5" max="5" width="12.875" style="42" customWidth="1"/>
    <col min="6" max="6" width="12.625" style="42" customWidth="1"/>
    <col min="7" max="7" width="12.875" style="42" customWidth="1"/>
    <col min="8" max="8" width="12.875" style="42" bestFit="1" customWidth="1"/>
    <col min="9" max="10" width="10.875" style="42" customWidth="1"/>
    <col min="11" max="11" width="13.00390625" style="42" customWidth="1"/>
    <col min="12" max="12" width="11.875" style="42" customWidth="1"/>
    <col min="13" max="13" width="18.125" style="42" customWidth="1"/>
    <col min="14" max="14" width="15.625" style="42" customWidth="1"/>
    <col min="15" max="15" width="18.00390625" style="42" customWidth="1"/>
    <col min="16" max="16" width="11.625" style="42" bestFit="1" customWidth="1"/>
    <col min="17" max="16384" width="9.125" style="42" customWidth="1"/>
  </cols>
  <sheetData>
    <row r="1" spans="2:14" ht="87" customHeight="1">
      <c r="B1" s="43"/>
      <c r="C1" s="44"/>
      <c r="D1" s="44"/>
      <c r="E1" s="44"/>
      <c r="F1" s="44"/>
      <c r="G1" s="140"/>
      <c r="H1" s="140"/>
      <c r="I1" s="44"/>
      <c r="J1" s="44"/>
      <c r="K1" s="153" t="s">
        <v>467</v>
      </c>
      <c r="L1" s="153"/>
      <c r="M1" s="153"/>
      <c r="N1" s="153"/>
    </row>
    <row r="2" spans="2:14" ht="26.25">
      <c r="B2" s="43"/>
      <c r="C2" s="44"/>
      <c r="D2" s="44"/>
      <c r="E2" s="44"/>
      <c r="F2" s="44"/>
      <c r="G2" s="140"/>
      <c r="H2" s="140"/>
      <c r="I2" s="44"/>
      <c r="J2" s="44"/>
      <c r="K2" s="153" t="s">
        <v>67</v>
      </c>
      <c r="L2" s="153"/>
      <c r="M2" s="153"/>
      <c r="N2" s="153"/>
    </row>
    <row r="3" spans="2:14" ht="30" customHeight="1">
      <c r="B3" s="43"/>
      <c r="C3" s="44"/>
      <c r="D3" s="44"/>
      <c r="E3" s="44"/>
      <c r="F3" s="44"/>
      <c r="G3" s="140"/>
      <c r="H3" s="140"/>
      <c r="I3" s="44"/>
      <c r="J3" s="44"/>
      <c r="K3" s="141" t="s">
        <v>112</v>
      </c>
      <c r="L3" s="141"/>
      <c r="M3" s="141"/>
      <c r="N3" s="141"/>
    </row>
    <row r="4" spans="2:14" ht="32.25" customHeight="1">
      <c r="B4" s="142" t="s">
        <v>178</v>
      </c>
      <c r="C4" s="143"/>
      <c r="D4" s="143"/>
      <c r="E4" s="143"/>
      <c r="F4" s="143"/>
      <c r="G4" s="143"/>
      <c r="H4" s="143"/>
      <c r="I4" s="143"/>
      <c r="J4" s="143"/>
      <c r="K4" s="143"/>
      <c r="L4" s="143"/>
      <c r="M4" s="143"/>
      <c r="N4" s="144"/>
    </row>
    <row r="5" spans="2:14" ht="14.25" customHeight="1">
      <c r="B5" s="45"/>
      <c r="C5" s="46"/>
      <c r="D5" s="31"/>
      <c r="E5" s="31"/>
      <c r="F5" s="31"/>
      <c r="G5" s="31"/>
      <c r="H5" s="31"/>
      <c r="I5" s="31"/>
      <c r="J5" s="32"/>
      <c r="K5" s="32"/>
      <c r="L5" s="148" t="s">
        <v>96</v>
      </c>
      <c r="M5" s="148"/>
      <c r="N5" s="148"/>
    </row>
    <row r="6" spans="1:14" ht="51.75" customHeight="1">
      <c r="A6" s="161" t="s">
        <v>175</v>
      </c>
      <c r="B6" s="164" t="s">
        <v>176</v>
      </c>
      <c r="C6" s="167" t="s">
        <v>177</v>
      </c>
      <c r="D6" s="145" t="s">
        <v>4</v>
      </c>
      <c r="E6" s="145"/>
      <c r="F6" s="145"/>
      <c r="G6" s="146" t="s">
        <v>5</v>
      </c>
      <c r="H6" s="157"/>
      <c r="I6" s="157"/>
      <c r="J6" s="157"/>
      <c r="K6" s="157"/>
      <c r="L6" s="157"/>
      <c r="M6" s="147"/>
      <c r="N6" s="158" t="s">
        <v>39</v>
      </c>
    </row>
    <row r="7" spans="1:14" ht="12.75" customHeight="1">
      <c r="A7" s="162"/>
      <c r="B7" s="165"/>
      <c r="C7" s="155"/>
      <c r="D7" s="158" t="s">
        <v>6</v>
      </c>
      <c r="E7" s="146" t="s">
        <v>77</v>
      </c>
      <c r="F7" s="147"/>
      <c r="G7" s="158" t="s">
        <v>6</v>
      </c>
      <c r="H7" s="154" t="s">
        <v>76</v>
      </c>
      <c r="I7" s="146" t="s">
        <v>77</v>
      </c>
      <c r="J7" s="147"/>
      <c r="K7" s="154" t="s">
        <v>80</v>
      </c>
      <c r="L7" s="149" t="s">
        <v>77</v>
      </c>
      <c r="M7" s="150"/>
      <c r="N7" s="159"/>
    </row>
    <row r="8" spans="1:14" ht="12.75">
      <c r="A8" s="162"/>
      <c r="B8" s="165"/>
      <c r="C8" s="155"/>
      <c r="D8" s="159"/>
      <c r="E8" s="154" t="s">
        <v>78</v>
      </c>
      <c r="F8" s="154" t="s">
        <v>79</v>
      </c>
      <c r="G8" s="159"/>
      <c r="H8" s="155"/>
      <c r="I8" s="154" t="s">
        <v>78</v>
      </c>
      <c r="J8" s="154" t="s">
        <v>79</v>
      </c>
      <c r="K8" s="155"/>
      <c r="L8" s="151" t="s">
        <v>110</v>
      </c>
      <c r="M8" s="84" t="s">
        <v>77</v>
      </c>
      <c r="N8" s="159"/>
    </row>
    <row r="9" spans="1:14" ht="73.5" customHeight="1">
      <c r="A9" s="163"/>
      <c r="B9" s="166"/>
      <c r="C9" s="156"/>
      <c r="D9" s="160"/>
      <c r="E9" s="156"/>
      <c r="F9" s="156"/>
      <c r="G9" s="160"/>
      <c r="H9" s="156"/>
      <c r="I9" s="156"/>
      <c r="J9" s="156"/>
      <c r="K9" s="156"/>
      <c r="L9" s="152"/>
      <c r="M9" s="81" t="s">
        <v>111</v>
      </c>
      <c r="N9" s="160"/>
    </row>
    <row r="10" spans="1:14" ht="11.25" customHeight="1">
      <c r="A10" s="37">
        <v>1</v>
      </c>
      <c r="B10" s="47">
        <v>2</v>
      </c>
      <c r="C10" s="47">
        <v>3</v>
      </c>
      <c r="D10" s="47">
        <v>4</v>
      </c>
      <c r="E10" s="47">
        <v>5</v>
      </c>
      <c r="F10" s="47">
        <v>6</v>
      </c>
      <c r="G10" s="47">
        <v>7</v>
      </c>
      <c r="H10" s="47">
        <v>8</v>
      </c>
      <c r="I10" s="47">
        <v>9</v>
      </c>
      <c r="J10" s="47">
        <v>10</v>
      </c>
      <c r="K10" s="47">
        <v>11</v>
      </c>
      <c r="L10" s="47">
        <v>12</v>
      </c>
      <c r="M10" s="47">
        <v>13</v>
      </c>
      <c r="N10" s="47">
        <v>14</v>
      </c>
    </row>
    <row r="11" spans="1:16" s="51" customFormat="1" ht="25.5">
      <c r="A11" s="87" t="s">
        <v>179</v>
      </c>
      <c r="B11" s="87" t="s">
        <v>514</v>
      </c>
      <c r="C11" s="91" t="s">
        <v>143</v>
      </c>
      <c r="D11" s="48">
        <f>D12</f>
        <v>17048266</v>
      </c>
      <c r="E11" s="48">
        <f aca="true" t="shared" si="0" ref="E11:N11">E12</f>
        <v>7415714</v>
      </c>
      <c r="F11" s="48">
        <f t="shared" si="0"/>
        <v>1488205</v>
      </c>
      <c r="G11" s="48">
        <f t="shared" si="0"/>
        <v>3666180</v>
      </c>
      <c r="H11" s="48">
        <f t="shared" si="0"/>
        <v>305786</v>
      </c>
      <c r="I11" s="48">
        <f t="shared" si="0"/>
        <v>0</v>
      </c>
      <c r="J11" s="48">
        <f t="shared" si="0"/>
        <v>0</v>
      </c>
      <c r="K11" s="48">
        <f t="shared" si="0"/>
        <v>3360394</v>
      </c>
      <c r="L11" s="48">
        <f t="shared" si="0"/>
        <v>3224994</v>
      </c>
      <c r="M11" s="48">
        <f t="shared" si="0"/>
        <v>375681</v>
      </c>
      <c r="N11" s="48">
        <f t="shared" si="0"/>
        <v>20714446</v>
      </c>
      <c r="O11" s="50">
        <f>'[1]Місто'!$M$11-N11</f>
        <v>0</v>
      </c>
      <c r="P11" s="50"/>
    </row>
    <row r="12" spans="1:16" s="54" customFormat="1" ht="25.5">
      <c r="A12" s="82" t="s">
        <v>180</v>
      </c>
      <c r="B12" s="82"/>
      <c r="C12" s="67" t="s">
        <v>143</v>
      </c>
      <c r="D12" s="35">
        <f>D13+D14+D15+D16+D17+D18+D19+D20+D21+D22</f>
        <v>17048266</v>
      </c>
      <c r="E12" s="35">
        <f aca="true" t="shared" si="1" ref="E12:M12">E13+E14+E15+E16+E17+E18+E19+E20+E21+E22</f>
        <v>7415714</v>
      </c>
      <c r="F12" s="35">
        <f t="shared" si="1"/>
        <v>1488205</v>
      </c>
      <c r="G12" s="35">
        <f t="shared" si="1"/>
        <v>3666180</v>
      </c>
      <c r="H12" s="35">
        <f t="shared" si="1"/>
        <v>305786</v>
      </c>
      <c r="I12" s="35">
        <f t="shared" si="1"/>
        <v>0</v>
      </c>
      <c r="J12" s="35">
        <f t="shared" si="1"/>
        <v>0</v>
      </c>
      <c r="K12" s="35">
        <f t="shared" si="1"/>
        <v>3360394</v>
      </c>
      <c r="L12" s="35">
        <f t="shared" si="1"/>
        <v>3224994</v>
      </c>
      <c r="M12" s="35">
        <f t="shared" si="1"/>
        <v>375681</v>
      </c>
      <c r="N12" s="35">
        <f>N13+N14+N15+N16+N17+N18+N19+N20+N21+N22</f>
        <v>20714446</v>
      </c>
      <c r="O12" s="50"/>
      <c r="P12" s="53"/>
    </row>
    <row r="13" spans="1:16" ht="66" customHeight="1">
      <c r="A13" s="137" t="s">
        <v>181</v>
      </c>
      <c r="B13" s="37" t="s">
        <v>7</v>
      </c>
      <c r="C13" s="70" t="s">
        <v>509</v>
      </c>
      <c r="D13" s="36">
        <f>'[1]Місто'!C13</f>
        <v>12205843</v>
      </c>
      <c r="E13" s="36">
        <f>'[1]Місто'!D13</f>
        <v>5992467</v>
      </c>
      <c r="F13" s="36">
        <f>'[1]Місто'!E13</f>
        <v>1482659</v>
      </c>
      <c r="G13" s="36">
        <f aca="true" t="shared" si="2" ref="G13:G20">H13+K13</f>
        <v>612014</v>
      </c>
      <c r="H13" s="36">
        <f>'[1]Місто'!G13</f>
        <v>36459</v>
      </c>
      <c r="I13" s="36">
        <f>'[1]Місто'!H13</f>
        <v>0</v>
      </c>
      <c r="J13" s="36">
        <f>'[1]Місто'!I13</f>
        <v>0</v>
      </c>
      <c r="K13" s="36">
        <f>'[1]Місто'!J13</f>
        <v>575555</v>
      </c>
      <c r="L13" s="36">
        <f>'[1]Місто'!K13</f>
        <v>575555</v>
      </c>
      <c r="M13" s="36">
        <f>'[1]Місто'!L13</f>
        <v>232025</v>
      </c>
      <c r="N13" s="52">
        <f aca="true" t="shared" si="3" ref="N13:N22">D13+G13</f>
        <v>12817857</v>
      </c>
      <c r="O13" s="50"/>
      <c r="P13" s="56"/>
    </row>
    <row r="14" spans="1:16" ht="24.75" customHeight="1">
      <c r="A14" s="82" t="s">
        <v>182</v>
      </c>
      <c r="B14" s="37">
        <v>120201</v>
      </c>
      <c r="C14" s="68" t="s">
        <v>183</v>
      </c>
      <c r="D14" s="36">
        <f>400000+33124+60000+4000</f>
        <v>497124</v>
      </c>
      <c r="E14" s="36"/>
      <c r="F14" s="36"/>
      <c r="G14" s="36">
        <f t="shared" si="2"/>
        <v>0</v>
      </c>
      <c r="H14" s="36"/>
      <c r="I14" s="36"/>
      <c r="J14" s="36"/>
      <c r="K14" s="36"/>
      <c r="L14" s="36"/>
      <c r="M14" s="36"/>
      <c r="N14" s="52">
        <f>D14+G14</f>
        <v>497124</v>
      </c>
      <c r="O14" s="50"/>
      <c r="P14" s="56"/>
    </row>
    <row r="15" spans="1:16" ht="26.25" customHeight="1">
      <c r="A15" s="82" t="s">
        <v>184</v>
      </c>
      <c r="B15" s="37" t="s">
        <v>65</v>
      </c>
      <c r="C15" s="70" t="s">
        <v>185</v>
      </c>
      <c r="D15" s="36"/>
      <c r="E15" s="36"/>
      <c r="F15" s="36"/>
      <c r="G15" s="36">
        <f t="shared" si="2"/>
        <v>2505783</v>
      </c>
      <c r="H15" s="36"/>
      <c r="I15" s="36"/>
      <c r="J15" s="36"/>
      <c r="K15" s="36">
        <f>L15</f>
        <v>2505783</v>
      </c>
      <c r="L15" s="36">
        <f>'[1]Місто'!$K$19</f>
        <v>2505783</v>
      </c>
      <c r="M15" s="36">
        <f>'[1]Місто'!$L$19</f>
        <v>0</v>
      </c>
      <c r="N15" s="52">
        <f>D15+G15</f>
        <v>2505783</v>
      </c>
      <c r="O15" s="50"/>
      <c r="P15" s="56"/>
    </row>
    <row r="16" spans="1:16" ht="25.5">
      <c r="A16" s="82" t="s">
        <v>186</v>
      </c>
      <c r="B16" s="37" t="s">
        <v>29</v>
      </c>
      <c r="C16" s="68" t="s">
        <v>187</v>
      </c>
      <c r="D16" s="36"/>
      <c r="E16" s="36"/>
      <c r="F16" s="36"/>
      <c r="G16" s="36">
        <f>H16+K16</f>
        <v>404727</v>
      </c>
      <c r="H16" s="36">
        <f>240000+110000+115227-20000-140000-10000-20500-5400</f>
        <v>269327</v>
      </c>
      <c r="I16" s="36"/>
      <c r="J16" s="36"/>
      <c r="K16" s="36">
        <f>20000+100000+10000+5400</f>
        <v>135400</v>
      </c>
      <c r="L16" s="36"/>
      <c r="M16" s="36"/>
      <c r="N16" s="52">
        <f t="shared" si="3"/>
        <v>404727</v>
      </c>
      <c r="O16" s="50"/>
      <c r="P16" s="56"/>
    </row>
    <row r="17" spans="1:16" ht="57" customHeight="1">
      <c r="A17" s="82" t="s">
        <v>188</v>
      </c>
      <c r="B17" s="69" t="s">
        <v>40</v>
      </c>
      <c r="C17" s="68" t="s">
        <v>189</v>
      </c>
      <c r="D17" s="36">
        <v>46108</v>
      </c>
      <c r="E17" s="36"/>
      <c r="F17" s="36"/>
      <c r="G17" s="36"/>
      <c r="H17" s="36"/>
      <c r="I17" s="36"/>
      <c r="J17" s="36"/>
      <c r="K17" s="36"/>
      <c r="L17" s="36"/>
      <c r="M17" s="36"/>
      <c r="N17" s="52">
        <f t="shared" si="3"/>
        <v>46108</v>
      </c>
      <c r="O17" s="50"/>
      <c r="P17" s="56"/>
    </row>
    <row r="18" spans="1:16" ht="51">
      <c r="A18" s="82" t="s">
        <v>191</v>
      </c>
      <c r="B18" s="69" t="s">
        <v>30</v>
      </c>
      <c r="C18" s="68" t="s">
        <v>190</v>
      </c>
      <c r="D18" s="36">
        <f>318714+1002319+263956-1266275</f>
        <v>318714</v>
      </c>
      <c r="E18" s="36"/>
      <c r="F18" s="36"/>
      <c r="G18" s="36">
        <f t="shared" si="2"/>
        <v>143656</v>
      </c>
      <c r="H18" s="36"/>
      <c r="I18" s="36"/>
      <c r="J18" s="36"/>
      <c r="K18" s="36">
        <f>L18</f>
        <v>143656</v>
      </c>
      <c r="L18" s="36">
        <f>143656+1496399-263956-1232443</f>
        <v>143656</v>
      </c>
      <c r="M18" s="36">
        <f>143656+1496399-263956-1232443</f>
        <v>143656</v>
      </c>
      <c r="N18" s="52">
        <f t="shared" si="3"/>
        <v>462370</v>
      </c>
      <c r="O18" s="50"/>
      <c r="P18" s="56"/>
    </row>
    <row r="19" spans="1:16" ht="81" customHeight="1">
      <c r="A19" s="82" t="s">
        <v>192</v>
      </c>
      <c r="B19" s="69" t="s">
        <v>30</v>
      </c>
      <c r="C19" s="68" t="s">
        <v>465</v>
      </c>
      <c r="D19" s="71">
        <f>237960+23296+30000+1740455-199500-287000-90910-6000-353000-111000-210200-30000-29300-75300-60100-15000</f>
        <v>564401</v>
      </c>
      <c r="E19" s="36"/>
      <c r="F19" s="36"/>
      <c r="G19" s="36">
        <f t="shared" si="2"/>
        <v>0</v>
      </c>
      <c r="H19" s="36"/>
      <c r="I19" s="36"/>
      <c r="J19" s="36"/>
      <c r="K19" s="36"/>
      <c r="L19" s="36"/>
      <c r="M19" s="36"/>
      <c r="N19" s="52">
        <f t="shared" si="3"/>
        <v>564401</v>
      </c>
      <c r="O19" s="50"/>
      <c r="P19" s="56"/>
    </row>
    <row r="20" spans="1:16" ht="51.75" customHeight="1">
      <c r="A20" s="82" t="s">
        <v>194</v>
      </c>
      <c r="B20" s="69" t="s">
        <v>30</v>
      </c>
      <c r="C20" s="68" t="s">
        <v>193</v>
      </c>
      <c r="D20" s="36">
        <f>2677000+111780+24924+121812</f>
        <v>2935516</v>
      </c>
      <c r="E20" s="36">
        <f>1398736+24511</f>
        <v>1423247</v>
      </c>
      <c r="F20" s="36">
        <v>5546</v>
      </c>
      <c r="G20" s="36">
        <f t="shared" si="2"/>
        <v>0</v>
      </c>
      <c r="H20" s="36"/>
      <c r="I20" s="36"/>
      <c r="J20" s="36"/>
      <c r="K20" s="36"/>
      <c r="L20" s="36"/>
      <c r="M20" s="36"/>
      <c r="N20" s="52">
        <f t="shared" si="3"/>
        <v>2935516</v>
      </c>
      <c r="O20" s="50"/>
      <c r="P20" s="56"/>
    </row>
    <row r="21" spans="1:16" ht="43.5" customHeight="1">
      <c r="A21" s="82" t="s">
        <v>196</v>
      </c>
      <c r="B21" s="69" t="s">
        <v>30</v>
      </c>
      <c r="C21" s="68" t="s">
        <v>195</v>
      </c>
      <c r="D21" s="36">
        <v>480560</v>
      </c>
      <c r="E21" s="36"/>
      <c r="F21" s="36"/>
      <c r="G21" s="36"/>
      <c r="H21" s="36"/>
      <c r="I21" s="36"/>
      <c r="J21" s="36"/>
      <c r="K21" s="36"/>
      <c r="L21" s="36"/>
      <c r="M21" s="36"/>
      <c r="N21" s="52">
        <f>D21+G21</f>
        <v>480560</v>
      </c>
      <c r="O21" s="50"/>
      <c r="P21" s="56"/>
    </row>
    <row r="22" spans="1:16" s="114" customFormat="1" ht="25.5" hidden="1">
      <c r="A22" s="108"/>
      <c r="B22" s="108"/>
      <c r="C22" s="109" t="s">
        <v>94</v>
      </c>
      <c r="D22" s="110"/>
      <c r="E22" s="110"/>
      <c r="F22" s="110"/>
      <c r="G22" s="110"/>
      <c r="H22" s="110"/>
      <c r="I22" s="110"/>
      <c r="J22" s="110"/>
      <c r="K22" s="110"/>
      <c r="L22" s="110"/>
      <c r="M22" s="110"/>
      <c r="N22" s="111">
        <f t="shared" si="3"/>
        <v>0</v>
      </c>
      <c r="O22" s="112"/>
      <c r="P22" s="113"/>
    </row>
    <row r="23" spans="1:16" s="51" customFormat="1" ht="41.25" customHeight="1">
      <c r="A23" s="87" t="s">
        <v>197</v>
      </c>
      <c r="B23" s="87" t="s">
        <v>156</v>
      </c>
      <c r="C23" s="88" t="s">
        <v>119</v>
      </c>
      <c r="D23" s="48">
        <f>D24</f>
        <v>774844302</v>
      </c>
      <c r="E23" s="48">
        <f aca="true" t="shared" si="4" ref="E23:M23">E24</f>
        <v>434294521</v>
      </c>
      <c r="F23" s="48">
        <f t="shared" si="4"/>
        <v>128817362</v>
      </c>
      <c r="G23" s="48">
        <f t="shared" si="4"/>
        <v>49211185</v>
      </c>
      <c r="H23" s="48">
        <f t="shared" si="4"/>
        <v>26787991</v>
      </c>
      <c r="I23" s="48">
        <f t="shared" si="4"/>
        <v>5874505</v>
      </c>
      <c r="J23" s="48">
        <f t="shared" si="4"/>
        <v>281920</v>
      </c>
      <c r="K23" s="48">
        <f t="shared" si="4"/>
        <v>22423194</v>
      </c>
      <c r="L23" s="48">
        <f t="shared" si="4"/>
        <v>21383400</v>
      </c>
      <c r="M23" s="48">
        <f t="shared" si="4"/>
        <v>974848</v>
      </c>
      <c r="N23" s="49">
        <f aca="true" t="shared" si="5" ref="N23:N40">D23+G23</f>
        <v>824055487</v>
      </c>
      <c r="O23" s="50">
        <f>'[1]Місто'!$M$42-N23</f>
        <v>0</v>
      </c>
      <c r="P23" s="50"/>
    </row>
    <row r="24" spans="1:16" ht="40.5" customHeight="1">
      <c r="A24" s="69" t="s">
        <v>198</v>
      </c>
      <c r="B24" s="37"/>
      <c r="C24" s="55" t="s">
        <v>119</v>
      </c>
      <c r="D24" s="36">
        <f>D25+D26+D27+D28+D29+D30+D31+D32+D33+D34+D35+D36+D37+D38+D39+D40+D41+D42+D43+D44+D45+D46</f>
        <v>774844302</v>
      </c>
      <c r="E24" s="36">
        <f aca="true" t="shared" si="6" ref="E24:M24">E25+E26+E27+E28+E29+E30+E31+E32+E33+E34+E35+E36+E37+E38+E39+E40+E41+E42+E43+E44+E45+E46</f>
        <v>434294521</v>
      </c>
      <c r="F24" s="36">
        <f t="shared" si="6"/>
        <v>128817362</v>
      </c>
      <c r="G24" s="36">
        <f t="shared" si="6"/>
        <v>49211185</v>
      </c>
      <c r="H24" s="36">
        <f t="shared" si="6"/>
        <v>26787991</v>
      </c>
      <c r="I24" s="36">
        <f t="shared" si="6"/>
        <v>5874505</v>
      </c>
      <c r="J24" s="36">
        <f t="shared" si="6"/>
        <v>281920</v>
      </c>
      <c r="K24" s="36">
        <f t="shared" si="6"/>
        <v>22423194</v>
      </c>
      <c r="L24" s="36">
        <f t="shared" si="6"/>
        <v>21383400</v>
      </c>
      <c r="M24" s="36">
        <f t="shared" si="6"/>
        <v>974848</v>
      </c>
      <c r="N24" s="52">
        <f t="shared" si="5"/>
        <v>824055487</v>
      </c>
      <c r="O24" s="50"/>
      <c r="P24" s="56"/>
    </row>
    <row r="25" spans="1:16" ht="25.5">
      <c r="A25" s="69" t="s">
        <v>470</v>
      </c>
      <c r="B25" s="37" t="s">
        <v>7</v>
      </c>
      <c r="C25" s="70" t="s">
        <v>494</v>
      </c>
      <c r="D25" s="36">
        <f>'[1]Місто'!C44</f>
        <v>3979633</v>
      </c>
      <c r="E25" s="36">
        <f>'[1]Місто'!D44</f>
        <v>2689154</v>
      </c>
      <c r="F25" s="36">
        <f>'[1]Місто'!E44</f>
        <v>172460</v>
      </c>
      <c r="G25" s="36">
        <f aca="true" t="shared" si="7" ref="G25:G46">H25+K25</f>
        <v>0</v>
      </c>
      <c r="H25" s="36">
        <f>'[1]Місто'!G44</f>
        <v>0</v>
      </c>
      <c r="I25" s="36">
        <f>'[1]Місто'!H44</f>
        <v>0</v>
      </c>
      <c r="J25" s="36">
        <f>'[1]Місто'!I44</f>
        <v>0</v>
      </c>
      <c r="K25" s="36">
        <f>'[1]Місто'!J44</f>
        <v>0</v>
      </c>
      <c r="L25" s="36">
        <f>'[1]Місто'!K44</f>
        <v>0</v>
      </c>
      <c r="M25" s="36">
        <f>'[1]Місто'!L44</f>
        <v>0</v>
      </c>
      <c r="N25" s="52">
        <f t="shared" si="5"/>
        <v>3979633</v>
      </c>
      <c r="O25" s="50"/>
      <c r="P25" s="56"/>
    </row>
    <row r="26" spans="1:16" ht="12.75">
      <c r="A26" s="69" t="s">
        <v>200</v>
      </c>
      <c r="B26" s="37" t="s">
        <v>33</v>
      </c>
      <c r="C26" s="115" t="s">
        <v>199</v>
      </c>
      <c r="D26" s="36">
        <f>'[1]Місто'!C46</f>
        <v>204767740</v>
      </c>
      <c r="E26" s="36">
        <f>'[1]Місто'!D46</f>
        <v>106921534</v>
      </c>
      <c r="F26" s="36">
        <f>'[1]Місто'!E46</f>
        <v>39486242</v>
      </c>
      <c r="G26" s="36">
        <f>'[1]Місто'!F46</f>
        <v>12253174</v>
      </c>
      <c r="H26" s="36">
        <f>'[1]Місто'!G46</f>
        <v>11644416</v>
      </c>
      <c r="I26" s="36">
        <f>'[1]Місто'!H46</f>
        <v>238230</v>
      </c>
      <c r="J26" s="36">
        <f>'[1]Місто'!I46</f>
        <v>16890</v>
      </c>
      <c r="K26" s="36">
        <f>'[1]Місто'!J46</f>
        <v>608758</v>
      </c>
      <c r="L26" s="36">
        <f>'[1]Місто'!K46</f>
        <v>608758</v>
      </c>
      <c r="M26" s="36">
        <f>'[1]Місто'!L46</f>
        <v>195431</v>
      </c>
      <c r="N26" s="52">
        <f t="shared" si="5"/>
        <v>217020914</v>
      </c>
      <c r="O26" s="50"/>
      <c r="P26" s="56"/>
    </row>
    <row r="27" spans="1:16" ht="91.5" customHeight="1">
      <c r="A27" s="69" t="s">
        <v>201</v>
      </c>
      <c r="B27" s="37" t="s">
        <v>8</v>
      </c>
      <c r="C27" s="70" t="s">
        <v>202</v>
      </c>
      <c r="D27" s="36">
        <f>'[1]Місто'!C48</f>
        <v>474010603</v>
      </c>
      <c r="E27" s="36">
        <f>'[1]Місто'!D48</f>
        <v>270314669</v>
      </c>
      <c r="F27" s="36">
        <f>'[1]Місто'!E48</f>
        <v>79013992</v>
      </c>
      <c r="G27" s="36">
        <f>'[1]Місто'!F48</f>
        <v>17333033</v>
      </c>
      <c r="H27" s="36">
        <f>'[1]Місто'!G48</f>
        <v>13290936</v>
      </c>
      <c r="I27" s="36">
        <f>'[1]Місто'!H48</f>
        <v>5280685</v>
      </c>
      <c r="J27" s="36">
        <f>'[1]Місто'!I48</f>
        <v>197303</v>
      </c>
      <c r="K27" s="36">
        <f>'[1]Місто'!J48</f>
        <v>4042097</v>
      </c>
      <c r="L27" s="36">
        <f>'[1]Місто'!K48</f>
        <v>3765943</v>
      </c>
      <c r="M27" s="36">
        <f>'[1]Місто'!L48</f>
        <v>594977</v>
      </c>
      <c r="N27" s="52">
        <f t="shared" si="5"/>
        <v>491343636</v>
      </c>
      <c r="O27" s="50"/>
      <c r="P27" s="56"/>
    </row>
    <row r="28" spans="1:16" ht="25.5">
      <c r="A28" s="83">
        <v>1011030</v>
      </c>
      <c r="B28" s="83" t="s">
        <v>34</v>
      </c>
      <c r="C28" s="116" t="s">
        <v>203</v>
      </c>
      <c r="D28" s="36">
        <f>'[1]Місто'!C50</f>
        <v>6876270</v>
      </c>
      <c r="E28" s="36">
        <f>'[1]Місто'!D50</f>
        <v>4806026</v>
      </c>
      <c r="F28" s="36">
        <f>'[1]Місто'!E50</f>
        <v>330746</v>
      </c>
      <c r="G28" s="36">
        <f t="shared" si="7"/>
        <v>11022</v>
      </c>
      <c r="H28" s="36">
        <f>'[1]Місто'!G50</f>
        <v>1822</v>
      </c>
      <c r="I28" s="36"/>
      <c r="J28" s="36"/>
      <c r="K28" s="36">
        <f>'[1]Місто'!J50</f>
        <v>9200</v>
      </c>
      <c r="L28" s="36">
        <f>'[1]Місто'!K50</f>
        <v>9200</v>
      </c>
      <c r="M28" s="36">
        <f>'[1]Місто'!L50</f>
        <v>9200</v>
      </c>
      <c r="N28" s="52">
        <f t="shared" si="5"/>
        <v>6887292</v>
      </c>
      <c r="O28" s="50"/>
      <c r="P28" s="56"/>
    </row>
    <row r="29" spans="1:15" s="3" customFormat="1" ht="89.25">
      <c r="A29" s="8" t="s">
        <v>204</v>
      </c>
      <c r="B29" s="8" t="s">
        <v>35</v>
      </c>
      <c r="C29" s="2" t="s">
        <v>205</v>
      </c>
      <c r="D29" s="26">
        <f>'[1]Місто'!C51</f>
        <v>4095635</v>
      </c>
      <c r="E29" s="26">
        <f>'[1]Місто'!D51</f>
        <v>3011535</v>
      </c>
      <c r="F29" s="26"/>
      <c r="G29" s="26">
        <f t="shared" si="7"/>
        <v>0</v>
      </c>
      <c r="H29" s="26">
        <v>0</v>
      </c>
      <c r="I29" s="26"/>
      <c r="J29" s="26"/>
      <c r="K29" s="26"/>
      <c r="L29" s="26"/>
      <c r="M29" s="26"/>
      <c r="N29" s="25">
        <f t="shared" si="5"/>
        <v>4095635</v>
      </c>
      <c r="O29" s="50"/>
    </row>
    <row r="30" spans="1:16" ht="51">
      <c r="A30" s="69" t="s">
        <v>206</v>
      </c>
      <c r="B30" s="37" t="s">
        <v>9</v>
      </c>
      <c r="C30" s="70" t="s">
        <v>207</v>
      </c>
      <c r="D30" s="36">
        <f>'[1]Місто'!$C$52</f>
        <v>27968257</v>
      </c>
      <c r="E30" s="36">
        <f>'[1]Місто'!$D$52</f>
        <v>16114929</v>
      </c>
      <c r="F30" s="36">
        <f>'[1]Місто'!$E$52</f>
        <v>5374470</v>
      </c>
      <c r="G30" s="36">
        <f t="shared" si="7"/>
        <v>881106</v>
      </c>
      <c r="H30" s="36">
        <v>338547</v>
      </c>
      <c r="I30" s="36">
        <v>84071</v>
      </c>
      <c r="J30" s="36">
        <v>53169</v>
      </c>
      <c r="K30" s="36">
        <f>78784+840+427657+(28000)+(4000)+17278+(4000)+(2000)-(23000)+(3000)</f>
        <v>542559</v>
      </c>
      <c r="L30" s="36">
        <f>840+427657+(28000)+(4000)+17278+(4000)+(2000)-(23000)+(3000)</f>
        <v>463775</v>
      </c>
      <c r="M30" s="36">
        <f>840+(28000)+(4000)+17278+(4000)+(2000)-(23000)-17278+(3000)</f>
        <v>18840</v>
      </c>
      <c r="N30" s="52">
        <f t="shared" si="5"/>
        <v>28849363</v>
      </c>
      <c r="O30" s="50"/>
      <c r="P30" s="56"/>
    </row>
    <row r="31" spans="1:16" ht="39.75" customHeight="1">
      <c r="A31" s="69" t="s">
        <v>208</v>
      </c>
      <c r="B31" s="37" t="s">
        <v>10</v>
      </c>
      <c r="C31" s="70" t="s">
        <v>209</v>
      </c>
      <c r="D31" s="36">
        <f>'[1]Місто'!C$54</f>
        <v>4393627</v>
      </c>
      <c r="E31" s="36">
        <f>'[1]Місто'!D$54</f>
        <v>2868226</v>
      </c>
      <c r="F31" s="36">
        <f>'[1]Місто'!E$54</f>
        <v>128743</v>
      </c>
      <c r="G31" s="36">
        <f t="shared" si="7"/>
        <v>24500</v>
      </c>
      <c r="H31" s="36">
        <v>0</v>
      </c>
      <c r="I31" s="36"/>
      <c r="J31" s="36"/>
      <c r="K31" s="36">
        <f>25000-500</f>
        <v>24500</v>
      </c>
      <c r="L31" s="36">
        <f>K31</f>
        <v>24500</v>
      </c>
      <c r="M31" s="36">
        <f>24500-24500</f>
        <v>0</v>
      </c>
      <c r="N31" s="52">
        <f t="shared" si="5"/>
        <v>4418127</v>
      </c>
      <c r="O31" s="50"/>
      <c r="P31" s="56"/>
    </row>
    <row r="32" spans="1:16" ht="51.75" customHeight="1">
      <c r="A32" s="69" t="s">
        <v>210</v>
      </c>
      <c r="B32" s="37" t="s">
        <v>106</v>
      </c>
      <c r="C32" s="64" t="s">
        <v>211</v>
      </c>
      <c r="D32" s="36">
        <f>'[1]Місто'!C55</f>
        <v>899010</v>
      </c>
      <c r="E32" s="36">
        <f>'[1]Місто'!D55</f>
        <v>511833</v>
      </c>
      <c r="F32" s="36"/>
      <c r="G32" s="36">
        <f>H32+K32</f>
        <v>0</v>
      </c>
      <c r="H32" s="36"/>
      <c r="I32" s="36"/>
      <c r="J32" s="36"/>
      <c r="K32" s="36"/>
      <c r="L32" s="36"/>
      <c r="M32" s="36"/>
      <c r="N32" s="52">
        <f t="shared" si="5"/>
        <v>899010</v>
      </c>
      <c r="O32" s="50"/>
      <c r="P32" s="56"/>
    </row>
    <row r="33" spans="1:16" ht="25.5">
      <c r="A33" s="69" t="s">
        <v>212</v>
      </c>
      <c r="B33" s="37" t="s">
        <v>11</v>
      </c>
      <c r="C33" s="64" t="s">
        <v>213</v>
      </c>
      <c r="D33" s="36">
        <f>'[1]Місто'!C56</f>
        <v>11022197</v>
      </c>
      <c r="E33" s="36">
        <f>'[1]Місто'!D56</f>
        <v>7039546</v>
      </c>
      <c r="F33" s="36">
        <f>'[1]Місто'!E56</f>
        <v>492866</v>
      </c>
      <c r="G33" s="36">
        <f t="shared" si="7"/>
        <v>73500</v>
      </c>
      <c r="H33" s="36"/>
      <c r="I33" s="36"/>
      <c r="J33" s="36"/>
      <c r="K33" s="36">
        <f>'[1]Місто'!J56</f>
        <v>73500</v>
      </c>
      <c r="L33" s="36">
        <f>'[1]Місто'!K56</f>
        <v>73500</v>
      </c>
      <c r="M33" s="36">
        <f>'[1]Місто'!L56</f>
        <v>0</v>
      </c>
      <c r="N33" s="52">
        <f t="shared" si="5"/>
        <v>11095697</v>
      </c>
      <c r="O33" s="50"/>
      <c r="P33" s="56"/>
    </row>
    <row r="34" spans="1:16" ht="25.5">
      <c r="A34" s="69" t="s">
        <v>214</v>
      </c>
      <c r="B34" s="37" t="s">
        <v>12</v>
      </c>
      <c r="C34" s="64" t="s">
        <v>215</v>
      </c>
      <c r="D34" s="36">
        <f>'[1]Місто'!C57</f>
        <v>4523253</v>
      </c>
      <c r="E34" s="36">
        <f>'[1]Місто'!D57</f>
        <v>2281744</v>
      </c>
      <c r="F34" s="36">
        <f>'[1]Місто'!E57</f>
        <v>793212</v>
      </c>
      <c r="G34" s="36">
        <f t="shared" si="7"/>
        <v>314583</v>
      </c>
      <c r="H34" s="36">
        <f>'[1]Місто'!G57</f>
        <v>200583</v>
      </c>
      <c r="I34" s="36">
        <f>'[1]Місто'!H57</f>
        <v>0</v>
      </c>
      <c r="J34" s="36">
        <f>'[1]Місто'!I57</f>
        <v>0</v>
      </c>
      <c r="K34" s="36">
        <f>'[1]Місто'!J57</f>
        <v>114000</v>
      </c>
      <c r="L34" s="36">
        <f>'[1]Місто'!K57</f>
        <v>0</v>
      </c>
      <c r="M34" s="36">
        <f>'[1]Місто'!L57</f>
        <v>0</v>
      </c>
      <c r="N34" s="52">
        <f t="shared" si="5"/>
        <v>4837836</v>
      </c>
      <c r="O34" s="50"/>
      <c r="P34" s="56"/>
    </row>
    <row r="35" spans="1:16" ht="12.75">
      <c r="A35" s="69" t="s">
        <v>216</v>
      </c>
      <c r="B35" s="69" t="s">
        <v>115</v>
      </c>
      <c r="C35" s="64" t="s">
        <v>217</v>
      </c>
      <c r="D35" s="36">
        <f>'[1]Місто'!C$58</f>
        <v>3695195</v>
      </c>
      <c r="E35" s="36">
        <f>'[1]Місто'!D$58</f>
        <v>2459612</v>
      </c>
      <c r="F35" s="36">
        <f>'[1]Місто'!E$58</f>
        <v>330401</v>
      </c>
      <c r="G35" s="36">
        <f t="shared" si="7"/>
        <v>0</v>
      </c>
      <c r="H35" s="36"/>
      <c r="I35" s="36"/>
      <c r="J35" s="36"/>
      <c r="K35" s="36">
        <f>(5000)-(5000)</f>
        <v>0</v>
      </c>
      <c r="L35" s="36">
        <f>K35</f>
        <v>0</v>
      </c>
      <c r="M35" s="36">
        <f>L35</f>
        <v>0</v>
      </c>
      <c r="N35" s="52">
        <f t="shared" si="5"/>
        <v>3695195</v>
      </c>
      <c r="O35" s="50"/>
      <c r="P35" s="56"/>
    </row>
    <row r="36" spans="1:16" ht="48.75" customHeight="1">
      <c r="A36" s="69" t="s">
        <v>218</v>
      </c>
      <c r="B36" s="37" t="s">
        <v>99</v>
      </c>
      <c r="C36" s="64" t="s">
        <v>219</v>
      </c>
      <c r="D36" s="36">
        <f>'[1]Місто'!$C$59</f>
        <v>300500</v>
      </c>
      <c r="E36" s="36"/>
      <c r="F36" s="36"/>
      <c r="G36" s="36">
        <f t="shared" si="7"/>
        <v>0</v>
      </c>
      <c r="H36" s="36"/>
      <c r="I36" s="36"/>
      <c r="J36" s="36"/>
      <c r="K36" s="36"/>
      <c r="L36" s="36"/>
      <c r="M36" s="36"/>
      <c r="N36" s="52">
        <f t="shared" si="5"/>
        <v>300500</v>
      </c>
      <c r="O36" s="50"/>
      <c r="P36" s="56"/>
    </row>
    <row r="37" spans="1:16" ht="25.5">
      <c r="A37" s="69" t="s">
        <v>220</v>
      </c>
      <c r="B37" s="37" t="s">
        <v>68</v>
      </c>
      <c r="C37" s="57" t="s">
        <v>98</v>
      </c>
      <c r="D37" s="36">
        <f>'[1]Місто'!C63</f>
        <v>2811621</v>
      </c>
      <c r="E37" s="36">
        <f>'[1]Місто'!D63</f>
        <v>1929299</v>
      </c>
      <c r="F37" s="36">
        <f>'[1]Місто'!E63</f>
        <v>21806</v>
      </c>
      <c r="G37" s="36">
        <f>H37+K37</f>
        <v>134400</v>
      </c>
      <c r="H37" s="36">
        <f>'[1]Місто'!G63</f>
        <v>0</v>
      </c>
      <c r="I37" s="36">
        <f>'[1]Місто'!H63</f>
        <v>0</v>
      </c>
      <c r="J37" s="36">
        <f>'[1]Місто'!I63</f>
        <v>0</v>
      </c>
      <c r="K37" s="36">
        <f>'[1]Місто'!J63</f>
        <v>134400</v>
      </c>
      <c r="L37" s="36">
        <f>'[1]Місто'!K63</f>
        <v>134400</v>
      </c>
      <c r="M37" s="36">
        <f>'[1]Місто'!L63</f>
        <v>134400</v>
      </c>
      <c r="N37" s="52">
        <f>D37+G37</f>
        <v>2946021</v>
      </c>
      <c r="O37" s="50"/>
      <c r="P37" s="56"/>
    </row>
    <row r="38" spans="1:16" ht="14.25" customHeight="1">
      <c r="A38" s="69" t="s">
        <v>221</v>
      </c>
      <c r="B38" s="37" t="s">
        <v>69</v>
      </c>
      <c r="C38" s="57" t="s">
        <v>103</v>
      </c>
      <c r="D38" s="36">
        <f>'[1]Місто'!C64</f>
        <v>188795</v>
      </c>
      <c r="E38" s="36">
        <f>'[1]Місто'!D64</f>
        <v>94274</v>
      </c>
      <c r="F38" s="36"/>
      <c r="G38" s="36">
        <f>H38+K38</f>
        <v>0</v>
      </c>
      <c r="H38" s="36"/>
      <c r="I38" s="36"/>
      <c r="J38" s="36"/>
      <c r="K38" s="36"/>
      <c r="L38" s="36"/>
      <c r="M38" s="36"/>
      <c r="N38" s="52">
        <f>D38+G38</f>
        <v>188795</v>
      </c>
      <c r="O38" s="50"/>
      <c r="P38" s="56"/>
    </row>
    <row r="39" spans="1:16" ht="29.25" customHeight="1">
      <c r="A39" s="69" t="s">
        <v>222</v>
      </c>
      <c r="B39" s="37" t="s">
        <v>21</v>
      </c>
      <c r="C39" s="68" t="s">
        <v>223</v>
      </c>
      <c r="D39" s="36">
        <f>'[1]Місто'!$C$65</f>
        <v>499352</v>
      </c>
      <c r="E39" s="36"/>
      <c r="F39" s="36"/>
      <c r="G39" s="36">
        <f>H39+K39</f>
        <v>0</v>
      </c>
      <c r="H39" s="36"/>
      <c r="I39" s="36"/>
      <c r="J39" s="36"/>
      <c r="K39" s="36"/>
      <c r="L39" s="36"/>
      <c r="M39" s="36"/>
      <c r="N39" s="52">
        <f>D39+G39</f>
        <v>499352</v>
      </c>
      <c r="O39" s="50"/>
      <c r="P39" s="56"/>
    </row>
    <row r="40" spans="1:16" ht="76.5">
      <c r="A40" s="69" t="s">
        <v>224</v>
      </c>
      <c r="B40" s="37" t="s">
        <v>75</v>
      </c>
      <c r="C40" s="64" t="s">
        <v>225</v>
      </c>
      <c r="D40" s="36">
        <f>'[1]Місто'!$C$66</f>
        <v>410774</v>
      </c>
      <c r="E40" s="36"/>
      <c r="F40" s="36"/>
      <c r="G40" s="36"/>
      <c r="H40" s="36"/>
      <c r="I40" s="36"/>
      <c r="J40" s="36"/>
      <c r="K40" s="36"/>
      <c r="L40" s="36"/>
      <c r="M40" s="36"/>
      <c r="N40" s="52">
        <f t="shared" si="5"/>
        <v>410774</v>
      </c>
      <c r="O40" s="50"/>
      <c r="P40" s="56"/>
    </row>
    <row r="41" spans="1:16" ht="38.25">
      <c r="A41" s="69" t="s">
        <v>226</v>
      </c>
      <c r="B41" s="37">
        <v>130102</v>
      </c>
      <c r="C41" s="68" t="s">
        <v>227</v>
      </c>
      <c r="D41" s="36">
        <f>'[1]Місто'!$C$68</f>
        <v>283843</v>
      </c>
      <c r="E41" s="36"/>
      <c r="F41" s="36"/>
      <c r="G41" s="36">
        <f t="shared" si="7"/>
        <v>0</v>
      </c>
      <c r="H41" s="36"/>
      <c r="I41" s="36"/>
      <c r="J41" s="36"/>
      <c r="K41" s="36"/>
      <c r="L41" s="36"/>
      <c r="M41" s="36"/>
      <c r="N41" s="52">
        <f aca="true" t="shared" si="8" ref="N41:N62">D41+G41</f>
        <v>283843</v>
      </c>
      <c r="O41" s="50"/>
      <c r="P41" s="56"/>
    </row>
    <row r="42" spans="1:16" ht="38.25">
      <c r="A42" s="69" t="s">
        <v>228</v>
      </c>
      <c r="B42" s="37">
        <v>130107</v>
      </c>
      <c r="C42" s="68" t="s">
        <v>26</v>
      </c>
      <c r="D42" s="36">
        <f>'[1]Місто'!C69</f>
        <v>18805817</v>
      </c>
      <c r="E42" s="36">
        <f>'[1]Місто'!D69</f>
        <v>12002304</v>
      </c>
      <c r="F42" s="36">
        <f>'[1]Місто'!E69</f>
        <v>2072726</v>
      </c>
      <c r="G42" s="36">
        <f t="shared" si="7"/>
        <v>1121144</v>
      </c>
      <c r="H42" s="36">
        <f>'[1]Місто'!G69</f>
        <v>1099144</v>
      </c>
      <c r="I42" s="36">
        <f>'[1]Місто'!H69</f>
        <v>244857</v>
      </c>
      <c r="J42" s="36">
        <f>'[1]Місто'!I69</f>
        <v>1200</v>
      </c>
      <c r="K42" s="36">
        <f>'[1]Місто'!J69</f>
        <v>22000</v>
      </c>
      <c r="L42" s="36">
        <f>'[1]Місто'!K69</f>
        <v>22000</v>
      </c>
      <c r="M42" s="36">
        <f>'[1]Місто'!L69</f>
        <v>22000</v>
      </c>
      <c r="N42" s="52">
        <f t="shared" si="8"/>
        <v>19926961</v>
      </c>
      <c r="O42" s="50"/>
      <c r="P42" s="56"/>
    </row>
    <row r="43" spans="1:16" ht="25.5">
      <c r="A43" s="69" t="s">
        <v>229</v>
      </c>
      <c r="B43" s="37">
        <v>130110</v>
      </c>
      <c r="C43" s="68" t="s">
        <v>27</v>
      </c>
      <c r="D43" s="36">
        <f>'[1]Місто'!C70</f>
        <v>4880864</v>
      </c>
      <c r="E43" s="36">
        <f>'[1]Місто'!D70</f>
        <v>1018391</v>
      </c>
      <c r="F43" s="36">
        <f>'[1]Місто'!E70</f>
        <v>482823</v>
      </c>
      <c r="G43" s="36">
        <f t="shared" si="7"/>
        <v>105283</v>
      </c>
      <c r="H43" s="36">
        <f>'[1]Місто'!G70</f>
        <v>94283</v>
      </c>
      <c r="I43" s="36">
        <f>'[1]Місто'!H70</f>
        <v>12606</v>
      </c>
      <c r="J43" s="36">
        <f>'[1]Місто'!I70</f>
        <v>11191</v>
      </c>
      <c r="K43" s="36">
        <f>'[1]Місто'!J70</f>
        <v>11000</v>
      </c>
      <c r="L43" s="36"/>
      <c r="M43" s="36"/>
      <c r="N43" s="52">
        <f t="shared" si="8"/>
        <v>4986147</v>
      </c>
      <c r="O43" s="50"/>
      <c r="P43" s="56"/>
    </row>
    <row r="44" spans="1:16" ht="63.75">
      <c r="A44" s="69" t="s">
        <v>230</v>
      </c>
      <c r="B44" s="37" t="s">
        <v>66</v>
      </c>
      <c r="C44" s="68" t="s">
        <v>231</v>
      </c>
      <c r="D44" s="36">
        <f>'[1]Місто'!C71</f>
        <v>431316</v>
      </c>
      <c r="E44" s="36">
        <f>'[1]Місто'!D71</f>
        <v>231445</v>
      </c>
      <c r="F44" s="36">
        <f>'[1]Місто'!E71</f>
        <v>116875</v>
      </c>
      <c r="G44" s="36">
        <f t="shared" si="7"/>
        <v>36260</v>
      </c>
      <c r="H44" s="36">
        <f>'[1]Місто'!G71</f>
        <v>33760</v>
      </c>
      <c r="I44" s="36">
        <f>'[1]Місто'!H71</f>
        <v>14056</v>
      </c>
      <c r="J44" s="36">
        <f>'[1]Місто'!I71</f>
        <v>2167</v>
      </c>
      <c r="K44" s="36">
        <f>'[1]Місто'!J71</f>
        <v>2500</v>
      </c>
      <c r="L44" s="36"/>
      <c r="M44" s="36"/>
      <c r="N44" s="52">
        <f t="shared" si="8"/>
        <v>467576</v>
      </c>
      <c r="O44" s="50"/>
      <c r="P44" s="56"/>
    </row>
    <row r="45" spans="1:16" s="51" customFormat="1" ht="25.5">
      <c r="A45" s="69" t="s">
        <v>232</v>
      </c>
      <c r="B45" s="37" t="s">
        <v>65</v>
      </c>
      <c r="C45" s="68" t="s">
        <v>185</v>
      </c>
      <c r="D45" s="36"/>
      <c r="E45" s="36"/>
      <c r="F45" s="36"/>
      <c r="G45" s="36">
        <f t="shared" si="7"/>
        <v>16281324</v>
      </c>
      <c r="H45" s="36"/>
      <c r="I45" s="36"/>
      <c r="J45" s="36"/>
      <c r="K45" s="36">
        <f>L45</f>
        <v>16281324</v>
      </c>
      <c r="L45" s="71">
        <f>'[1]Місто'!$K$75</f>
        <v>16281324</v>
      </c>
      <c r="M45" s="36"/>
      <c r="N45" s="52">
        <f t="shared" si="8"/>
        <v>16281324</v>
      </c>
      <c r="O45" s="50"/>
      <c r="P45" s="50"/>
    </row>
    <row r="46" spans="1:16" ht="25.5">
      <c r="A46" s="69" t="s">
        <v>233</v>
      </c>
      <c r="B46" s="37" t="s">
        <v>64</v>
      </c>
      <c r="C46" s="57" t="s">
        <v>72</v>
      </c>
      <c r="D46" s="36"/>
      <c r="E46" s="36"/>
      <c r="F46" s="36"/>
      <c r="G46" s="36">
        <f t="shared" si="7"/>
        <v>641856</v>
      </c>
      <c r="H46" s="36">
        <f>24500+60000</f>
        <v>84500</v>
      </c>
      <c r="I46" s="36"/>
      <c r="J46" s="36"/>
      <c r="K46" s="36">
        <f>426000+131356</f>
        <v>557356</v>
      </c>
      <c r="L46" s="36"/>
      <c r="M46" s="36"/>
      <c r="N46" s="52">
        <f>D46+G46</f>
        <v>641856</v>
      </c>
      <c r="O46" s="50"/>
      <c r="P46" s="56"/>
    </row>
    <row r="47" spans="1:16" ht="25.5">
      <c r="A47" s="87" t="s">
        <v>234</v>
      </c>
      <c r="B47" s="87" t="s">
        <v>157</v>
      </c>
      <c r="C47" s="88" t="s">
        <v>127</v>
      </c>
      <c r="D47" s="48">
        <f>D48</f>
        <v>569696089</v>
      </c>
      <c r="E47" s="48">
        <f aca="true" t="shared" si="9" ref="E47:N47">E48</f>
        <v>338424263</v>
      </c>
      <c r="F47" s="48">
        <f t="shared" si="9"/>
        <v>56099777</v>
      </c>
      <c r="G47" s="48">
        <f t="shared" si="9"/>
        <v>37770220</v>
      </c>
      <c r="H47" s="48">
        <f t="shared" si="9"/>
        <v>17990461</v>
      </c>
      <c r="I47" s="48">
        <f t="shared" si="9"/>
        <v>7399138</v>
      </c>
      <c r="J47" s="48">
        <f t="shared" si="9"/>
        <v>986255</v>
      </c>
      <c r="K47" s="48">
        <f t="shared" si="9"/>
        <v>19779759</v>
      </c>
      <c r="L47" s="48">
        <f t="shared" si="9"/>
        <v>19054451</v>
      </c>
      <c r="M47" s="48">
        <f t="shared" si="9"/>
        <v>1255472</v>
      </c>
      <c r="N47" s="48">
        <f t="shared" si="9"/>
        <v>607466309</v>
      </c>
      <c r="O47" s="50">
        <f>'[1]Місто'!$M$81-N47</f>
        <v>0</v>
      </c>
      <c r="P47" s="56"/>
    </row>
    <row r="48" spans="1:16" ht="25.5">
      <c r="A48" s="82" t="s">
        <v>235</v>
      </c>
      <c r="B48" s="40"/>
      <c r="C48" s="67" t="s">
        <v>127</v>
      </c>
      <c r="D48" s="35">
        <f>D49+D50+D51+D52+D53+D54+D55+D56+D57+D58+D59</f>
        <v>569696089</v>
      </c>
      <c r="E48" s="35">
        <f aca="true" t="shared" si="10" ref="E48:M48">E49+E50+E51+E52+E53+E54+E55+E56+E57+E58+E59</f>
        <v>338424263</v>
      </c>
      <c r="F48" s="35">
        <f t="shared" si="10"/>
        <v>56099777</v>
      </c>
      <c r="G48" s="35">
        <f t="shared" si="10"/>
        <v>37770220</v>
      </c>
      <c r="H48" s="35">
        <f t="shared" si="10"/>
        <v>17990461</v>
      </c>
      <c r="I48" s="35">
        <f t="shared" si="10"/>
        <v>7399138</v>
      </c>
      <c r="J48" s="35">
        <f t="shared" si="10"/>
        <v>986255</v>
      </c>
      <c r="K48" s="35">
        <f t="shared" si="10"/>
        <v>19779759</v>
      </c>
      <c r="L48" s="35">
        <f t="shared" si="10"/>
        <v>19054451</v>
      </c>
      <c r="M48" s="35">
        <f t="shared" si="10"/>
        <v>1255472</v>
      </c>
      <c r="N48" s="52">
        <f t="shared" si="8"/>
        <v>607466309</v>
      </c>
      <c r="O48" s="50"/>
      <c r="P48" s="56"/>
    </row>
    <row r="49" spans="1:16" ht="25.5">
      <c r="A49" s="69" t="s">
        <v>471</v>
      </c>
      <c r="B49" s="37" t="s">
        <v>7</v>
      </c>
      <c r="C49" s="70" t="s">
        <v>493</v>
      </c>
      <c r="D49" s="36">
        <f>'[1]Місто'!C83</f>
        <v>1122830</v>
      </c>
      <c r="E49" s="36">
        <f>'[1]Місто'!D83</f>
        <v>658576</v>
      </c>
      <c r="F49" s="36">
        <f>'[1]Місто'!E83</f>
        <v>135740</v>
      </c>
      <c r="G49" s="36">
        <f>H49+K49</f>
        <v>0</v>
      </c>
      <c r="H49" s="36">
        <f>'[1]Місто'!G83</f>
        <v>0</v>
      </c>
      <c r="I49" s="36">
        <f>'[1]Місто'!H83</f>
        <v>0</v>
      </c>
      <c r="J49" s="36">
        <f>'[1]Місто'!I83</f>
        <v>0</v>
      </c>
      <c r="K49" s="36">
        <f>'[1]Місто'!J83</f>
        <v>0</v>
      </c>
      <c r="L49" s="36">
        <f>'[1]Місто'!K83</f>
        <v>0</v>
      </c>
      <c r="M49" s="36">
        <f>'[1]Місто'!L83</f>
        <v>0</v>
      </c>
      <c r="N49" s="52">
        <f t="shared" si="8"/>
        <v>1122830</v>
      </c>
      <c r="O49" s="50"/>
      <c r="P49" s="56"/>
    </row>
    <row r="50" spans="1:16" ht="25.5">
      <c r="A50" s="69" t="s">
        <v>236</v>
      </c>
      <c r="B50" s="37" t="s">
        <v>13</v>
      </c>
      <c r="C50" s="64" t="s">
        <v>237</v>
      </c>
      <c r="D50" s="36">
        <f>'[1]Місто'!C85</f>
        <v>402266368</v>
      </c>
      <c r="E50" s="36">
        <f>'[1]Місто'!D85</f>
        <v>241619001</v>
      </c>
      <c r="F50" s="36">
        <f>'[1]Місто'!E85</f>
        <v>39955861</v>
      </c>
      <c r="G50" s="36">
        <f>'[1]Місто'!F85</f>
        <v>13362082</v>
      </c>
      <c r="H50" s="36">
        <f>'[1]Місто'!G85</f>
        <v>7113243</v>
      </c>
      <c r="I50" s="36">
        <f>'[1]Місто'!H85</f>
        <v>2397435</v>
      </c>
      <c r="J50" s="36">
        <f>'[1]Місто'!I85</f>
        <v>356623</v>
      </c>
      <c r="K50" s="36">
        <f>'[1]Місто'!J85</f>
        <v>6248839</v>
      </c>
      <c r="L50" s="36">
        <f>'[1]Місто'!K85</f>
        <v>6034720</v>
      </c>
      <c r="M50" s="36">
        <f>'[1]Місто'!L85</f>
        <v>910688</v>
      </c>
      <c r="N50" s="52">
        <f t="shared" si="8"/>
        <v>415628450</v>
      </c>
      <c r="O50" s="50"/>
      <c r="P50" s="56"/>
    </row>
    <row r="51" spans="1:16" ht="38.25">
      <c r="A51" s="69" t="s">
        <v>238</v>
      </c>
      <c r="B51" s="37" t="s">
        <v>36</v>
      </c>
      <c r="C51" s="64" t="s">
        <v>239</v>
      </c>
      <c r="D51" s="36">
        <f>'[1]Місто'!C87</f>
        <v>55309664</v>
      </c>
      <c r="E51" s="36">
        <f>'[1]Місто'!D87</f>
        <v>31939286</v>
      </c>
      <c r="F51" s="36">
        <f>'[1]Місто'!E87</f>
        <v>9130736</v>
      </c>
      <c r="G51" s="36">
        <f>'[1]Місто'!F87</f>
        <v>850818</v>
      </c>
      <c r="H51" s="36">
        <f>'[1]Місто'!G87</f>
        <v>657757</v>
      </c>
      <c r="I51" s="36">
        <f>'[1]Місто'!H87</f>
        <v>9655</v>
      </c>
      <c r="J51" s="36">
        <f>'[1]Місто'!I87</f>
        <v>0</v>
      </c>
      <c r="K51" s="36">
        <f>'[1]Місто'!J87</f>
        <v>193061</v>
      </c>
      <c r="L51" s="36">
        <f>'[1]Місто'!K87</f>
        <v>189561</v>
      </c>
      <c r="M51" s="36">
        <f>'[1]Місто'!L87</f>
        <v>52000</v>
      </c>
      <c r="N51" s="52">
        <f t="shared" si="8"/>
        <v>56160482</v>
      </c>
      <c r="O51" s="50"/>
      <c r="P51" s="56"/>
    </row>
    <row r="52" spans="1:16" ht="25.5">
      <c r="A52" s="69" t="s">
        <v>240</v>
      </c>
      <c r="B52" s="37" t="s">
        <v>14</v>
      </c>
      <c r="C52" s="64" t="s">
        <v>241</v>
      </c>
      <c r="D52" s="36">
        <f>'[1]Місто'!C88</f>
        <v>80532985</v>
      </c>
      <c r="E52" s="36">
        <f>'[1]Місто'!D88</f>
        <v>52148426</v>
      </c>
      <c r="F52" s="36">
        <f>'[1]Місто'!E88</f>
        <v>5526802</v>
      </c>
      <c r="G52" s="36">
        <f>'[1]Місто'!F88</f>
        <v>4422338</v>
      </c>
      <c r="H52" s="36">
        <f>'[1]Місто'!G88</f>
        <v>3682187</v>
      </c>
      <c r="I52" s="36">
        <f>'[1]Місто'!H88</f>
        <v>1518378</v>
      </c>
      <c r="J52" s="36">
        <f>'[1]Місто'!I88</f>
        <v>155438</v>
      </c>
      <c r="K52" s="36">
        <f>'[1]Місто'!J88</f>
        <v>740151</v>
      </c>
      <c r="L52" s="36">
        <f>'[1]Місто'!K88</f>
        <v>570490</v>
      </c>
      <c r="M52" s="36">
        <f>'[1]Місто'!L88</f>
        <v>272876</v>
      </c>
      <c r="N52" s="52">
        <f t="shared" si="8"/>
        <v>84955323</v>
      </c>
      <c r="O52" s="50"/>
      <c r="P52" s="56"/>
    </row>
    <row r="53" spans="1:16" ht="25.5">
      <c r="A53" s="69" t="s">
        <v>242</v>
      </c>
      <c r="B53" s="37" t="s">
        <v>15</v>
      </c>
      <c r="C53" s="67" t="s">
        <v>243</v>
      </c>
      <c r="D53" s="36">
        <f>'[1]Місто'!C90</f>
        <v>16995874</v>
      </c>
      <c r="E53" s="36">
        <f>'[1]Місто'!D90</f>
        <v>10289382</v>
      </c>
      <c r="F53" s="36">
        <f>'[1]Місто'!E90</f>
        <v>1260739</v>
      </c>
      <c r="G53" s="36">
        <f>'[1]Місто'!F90</f>
        <v>6875302</v>
      </c>
      <c r="H53" s="36">
        <f>'[1]Місто'!G90</f>
        <v>6537274</v>
      </c>
      <c r="I53" s="36">
        <f>'[1]Місто'!H90</f>
        <v>3473670</v>
      </c>
      <c r="J53" s="36">
        <f>'[1]Місто'!I90</f>
        <v>474194</v>
      </c>
      <c r="K53" s="36">
        <f>'[1]Місто'!J90</f>
        <v>338028</v>
      </c>
      <c r="L53" s="36">
        <f>'[1]Місто'!K90</f>
        <v>0</v>
      </c>
      <c r="M53" s="36">
        <f>'[1]Місто'!L90</f>
        <v>0</v>
      </c>
      <c r="N53" s="52">
        <f t="shared" si="8"/>
        <v>23871176</v>
      </c>
      <c r="O53" s="50"/>
      <c r="P53" s="56"/>
    </row>
    <row r="54" spans="1:16" ht="38.25">
      <c r="A54" s="69" t="s">
        <v>244</v>
      </c>
      <c r="B54" s="37" t="s">
        <v>16</v>
      </c>
      <c r="C54" s="64" t="s">
        <v>245</v>
      </c>
      <c r="D54" s="36">
        <f>'[1]Місто'!C91</f>
        <v>270579</v>
      </c>
      <c r="E54" s="36">
        <f>'[1]Місто'!D91</f>
        <v>177903</v>
      </c>
      <c r="F54" s="36">
        <f>'[1]Місто'!E91</f>
        <v>12168</v>
      </c>
      <c r="G54" s="36">
        <f>'[1]Місто'!F91</f>
        <v>1430</v>
      </c>
      <c r="H54" s="36">
        <f>'[1]Місто'!G91</f>
        <v>0</v>
      </c>
      <c r="I54" s="36">
        <f>'[1]Місто'!H91</f>
        <v>0</v>
      </c>
      <c r="J54" s="36">
        <f>'[1]Місто'!I91</f>
        <v>0</v>
      </c>
      <c r="K54" s="36">
        <f>'[1]Місто'!J91</f>
        <v>1430</v>
      </c>
      <c r="L54" s="36">
        <f>'[1]Місто'!K91</f>
        <v>1430</v>
      </c>
      <c r="M54" s="36">
        <f>'[1]Місто'!L91</f>
        <v>0</v>
      </c>
      <c r="N54" s="36">
        <f>'[1]Місто'!M91</f>
        <v>272009</v>
      </c>
      <c r="O54" s="50"/>
      <c r="P54" s="56"/>
    </row>
    <row r="55" spans="1:16" ht="36.75" customHeight="1">
      <c r="A55" s="69" t="s">
        <v>246</v>
      </c>
      <c r="B55" s="37" t="s">
        <v>17</v>
      </c>
      <c r="C55" s="64" t="s">
        <v>247</v>
      </c>
      <c r="D55" s="36">
        <f>'[1]Місто'!C92</f>
        <v>8964186</v>
      </c>
      <c r="E55" s="36">
        <f>'[1]Місто'!D92</f>
        <v>382558</v>
      </c>
      <c r="F55" s="36">
        <f>'[1]Місто'!E92</f>
        <v>23754</v>
      </c>
      <c r="G55" s="36">
        <f>'[1]Місто'!F92</f>
        <v>0</v>
      </c>
      <c r="H55" s="36">
        <f>'[1]Місто'!G92</f>
        <v>0</v>
      </c>
      <c r="I55" s="36">
        <f>'[1]Місто'!H92</f>
        <v>0</v>
      </c>
      <c r="J55" s="36">
        <f>'[1]Місто'!I92</f>
        <v>0</v>
      </c>
      <c r="K55" s="36">
        <f>'[1]Місто'!J92</f>
        <v>0</v>
      </c>
      <c r="L55" s="36">
        <f>'[1]Місто'!K92</f>
        <v>0</v>
      </c>
      <c r="M55" s="36">
        <f>'[1]Місто'!L92</f>
        <v>0</v>
      </c>
      <c r="N55" s="36">
        <f>'[1]Місто'!M92</f>
        <v>8964186</v>
      </c>
      <c r="O55" s="50"/>
      <c r="P55" s="56"/>
    </row>
    <row r="56" spans="1:16" ht="39.75" customHeight="1">
      <c r="A56" s="69" t="s">
        <v>248</v>
      </c>
      <c r="B56" s="37" t="s">
        <v>18</v>
      </c>
      <c r="C56" s="34" t="s">
        <v>70</v>
      </c>
      <c r="D56" s="36">
        <f>'[1]Місто'!C93</f>
        <v>36273</v>
      </c>
      <c r="E56" s="36">
        <f>'[1]Місто'!D93</f>
        <v>26260</v>
      </c>
      <c r="F56" s="36">
        <f>'[1]Місто'!E93</f>
        <v>0</v>
      </c>
      <c r="G56" s="36">
        <f>'[1]Місто'!F93</f>
        <v>0</v>
      </c>
      <c r="H56" s="36">
        <f>'[1]Місто'!G93</f>
        <v>0</v>
      </c>
      <c r="I56" s="36">
        <f>'[1]Місто'!H93</f>
        <v>0</v>
      </c>
      <c r="J56" s="36">
        <f>'[1]Місто'!I93</f>
        <v>0</v>
      </c>
      <c r="K56" s="36">
        <f>'[1]Місто'!J93</f>
        <v>0</v>
      </c>
      <c r="L56" s="36">
        <f>'[1]Місто'!K93</f>
        <v>0</v>
      </c>
      <c r="M56" s="36">
        <f>'[1]Місто'!L93</f>
        <v>0</v>
      </c>
      <c r="N56" s="36">
        <f>'[1]Місто'!M93</f>
        <v>36273</v>
      </c>
      <c r="O56" s="50"/>
      <c r="P56" s="56"/>
    </row>
    <row r="57" spans="1:16" ht="38.25">
      <c r="A57" s="69" t="s">
        <v>249</v>
      </c>
      <c r="B57" s="37" t="s">
        <v>19</v>
      </c>
      <c r="C57" s="64" t="s">
        <v>250</v>
      </c>
      <c r="D57" s="36">
        <f>'[1]Місто'!C94</f>
        <v>1894593</v>
      </c>
      <c r="E57" s="36">
        <f>'[1]Місто'!D94</f>
        <v>1182871</v>
      </c>
      <c r="F57" s="36">
        <f>'[1]Місто'!E94</f>
        <v>53977</v>
      </c>
      <c r="G57" s="36">
        <f>'[1]Місто'!F94</f>
        <v>19908</v>
      </c>
      <c r="H57" s="36">
        <f>'[1]Місто'!G94</f>
        <v>0</v>
      </c>
      <c r="I57" s="36">
        <f>'[1]Місто'!H94</f>
        <v>0</v>
      </c>
      <c r="J57" s="36">
        <f>'[1]Місто'!I94</f>
        <v>0</v>
      </c>
      <c r="K57" s="36">
        <f>'[1]Місто'!J94</f>
        <v>19908</v>
      </c>
      <c r="L57" s="36">
        <f>'[1]Місто'!K94</f>
        <v>19908</v>
      </c>
      <c r="M57" s="36">
        <f>'[1]Місто'!L94</f>
        <v>19908</v>
      </c>
      <c r="N57" s="36">
        <f>'[1]Місто'!M94</f>
        <v>1914501</v>
      </c>
      <c r="O57" s="50"/>
      <c r="P57" s="56"/>
    </row>
    <row r="58" spans="1:16" ht="38.25">
      <c r="A58" s="69" t="s">
        <v>251</v>
      </c>
      <c r="B58" s="37" t="s">
        <v>62</v>
      </c>
      <c r="C58" s="57" t="s">
        <v>85</v>
      </c>
      <c r="D58" s="36">
        <f>'[1]Місто'!C95</f>
        <v>2302737</v>
      </c>
      <c r="E58" s="36">
        <f>'[1]Місто'!D95</f>
        <v>0</v>
      </c>
      <c r="F58" s="36">
        <f>'[1]Місто'!E95</f>
        <v>0</v>
      </c>
      <c r="G58" s="36">
        <f>'[1]Місто'!F95</f>
        <v>0</v>
      </c>
      <c r="H58" s="36">
        <f>'[1]Місто'!G95</f>
        <v>0</v>
      </c>
      <c r="I58" s="36">
        <f>'[1]Місто'!H95</f>
        <v>0</v>
      </c>
      <c r="J58" s="36">
        <f>'[1]Місто'!I95</f>
        <v>0</v>
      </c>
      <c r="K58" s="36">
        <f>'[1]Місто'!J95</f>
        <v>0</v>
      </c>
      <c r="L58" s="36">
        <f>'[1]Місто'!K95</f>
        <v>0</v>
      </c>
      <c r="M58" s="36">
        <f>'[1]Місто'!L95</f>
        <v>0</v>
      </c>
      <c r="N58" s="36">
        <f>'[1]Місто'!M95</f>
        <v>2302737</v>
      </c>
      <c r="O58" s="50"/>
      <c r="P58" s="56"/>
    </row>
    <row r="59" spans="1:16" s="54" customFormat="1" ht="25.5">
      <c r="A59" s="69" t="s">
        <v>252</v>
      </c>
      <c r="B59" s="37" t="s">
        <v>65</v>
      </c>
      <c r="C59" s="64" t="s">
        <v>185</v>
      </c>
      <c r="D59" s="36"/>
      <c r="E59" s="36"/>
      <c r="F59" s="36"/>
      <c r="G59" s="36">
        <f>H59+K59</f>
        <v>12238342</v>
      </c>
      <c r="H59" s="36"/>
      <c r="I59" s="36"/>
      <c r="J59" s="36"/>
      <c r="K59" s="36">
        <f>L59</f>
        <v>12238342</v>
      </c>
      <c r="L59" s="71">
        <f>'[1]Місто'!$K$97</f>
        <v>12238342</v>
      </c>
      <c r="M59" s="71"/>
      <c r="N59" s="52">
        <f t="shared" si="8"/>
        <v>12238342</v>
      </c>
      <c r="O59" s="50"/>
      <c r="P59" s="53"/>
    </row>
    <row r="60" spans="1:15" s="3" customFormat="1" ht="41.25" customHeight="1">
      <c r="A60" s="87" t="s">
        <v>253</v>
      </c>
      <c r="B60" s="87" t="s">
        <v>158</v>
      </c>
      <c r="C60" s="88" t="s">
        <v>130</v>
      </c>
      <c r="D60" s="48">
        <f>D61</f>
        <v>688350062</v>
      </c>
      <c r="E60" s="48">
        <f aca="true" t="shared" si="11" ref="E60:M60">E61</f>
        <v>25032687</v>
      </c>
      <c r="F60" s="48">
        <f t="shared" si="11"/>
        <v>2666560</v>
      </c>
      <c r="G60" s="48">
        <f t="shared" si="11"/>
        <v>6649121</v>
      </c>
      <c r="H60" s="48">
        <f t="shared" si="11"/>
        <v>223597</v>
      </c>
      <c r="I60" s="48">
        <f t="shared" si="11"/>
        <v>80437</v>
      </c>
      <c r="J60" s="48">
        <f t="shared" si="11"/>
        <v>830</v>
      </c>
      <c r="K60" s="48">
        <f t="shared" si="11"/>
        <v>6425524</v>
      </c>
      <c r="L60" s="48">
        <f t="shared" si="11"/>
        <v>6423324</v>
      </c>
      <c r="M60" s="48">
        <f t="shared" si="11"/>
        <v>146317</v>
      </c>
      <c r="N60" s="49">
        <f t="shared" si="8"/>
        <v>694999183</v>
      </c>
      <c r="O60" s="50">
        <f>'[1]Місто'!$M$102-N60</f>
        <v>0</v>
      </c>
    </row>
    <row r="61" spans="1:15" s="3" customFormat="1" ht="25.5">
      <c r="A61" s="82" t="s">
        <v>254</v>
      </c>
      <c r="B61" s="40"/>
      <c r="C61" s="67" t="s">
        <v>130</v>
      </c>
      <c r="D61" s="35">
        <f>SUM(D62:D101)</f>
        <v>688350062</v>
      </c>
      <c r="E61" s="35">
        <f aca="true" t="shared" si="12" ref="E61:M61">SUM(E62:E101)</f>
        <v>25032687</v>
      </c>
      <c r="F61" s="35">
        <f t="shared" si="12"/>
        <v>2666560</v>
      </c>
      <c r="G61" s="35">
        <f t="shared" si="12"/>
        <v>6649121</v>
      </c>
      <c r="H61" s="35">
        <f t="shared" si="12"/>
        <v>223597</v>
      </c>
      <c r="I61" s="35">
        <f t="shared" si="12"/>
        <v>80437</v>
      </c>
      <c r="J61" s="35">
        <f t="shared" si="12"/>
        <v>830</v>
      </c>
      <c r="K61" s="35">
        <f t="shared" si="12"/>
        <v>6425524</v>
      </c>
      <c r="L61" s="35">
        <f t="shared" si="12"/>
        <v>6423324</v>
      </c>
      <c r="M61" s="35">
        <f t="shared" si="12"/>
        <v>146317</v>
      </c>
      <c r="N61" s="52">
        <f t="shared" si="8"/>
        <v>694999183</v>
      </c>
      <c r="O61" s="50"/>
    </row>
    <row r="62" spans="1:15" s="3" customFormat="1" ht="25.5">
      <c r="A62" s="69" t="s">
        <v>472</v>
      </c>
      <c r="B62" s="37" t="s">
        <v>7</v>
      </c>
      <c r="C62" s="70" t="s">
        <v>495</v>
      </c>
      <c r="D62" s="36">
        <f>'[1]Місто'!C104</f>
        <v>23546354</v>
      </c>
      <c r="E62" s="36">
        <f>'[1]Місто'!D104</f>
        <v>15908152</v>
      </c>
      <c r="F62" s="36">
        <f>'[1]Місто'!E104</f>
        <v>1014101</v>
      </c>
      <c r="G62" s="36">
        <f aca="true" t="shared" si="13" ref="G62:G67">H62+K62</f>
        <v>607642</v>
      </c>
      <c r="H62" s="36">
        <f>'[1]Місто'!G104</f>
        <v>0</v>
      </c>
      <c r="I62" s="36">
        <f>'[1]Місто'!H104</f>
        <v>0</v>
      </c>
      <c r="J62" s="36">
        <f>'[1]Місто'!I104</f>
        <v>0</v>
      </c>
      <c r="K62" s="36">
        <f>'[1]Місто'!J104</f>
        <v>607642</v>
      </c>
      <c r="L62" s="36">
        <f>'[1]Місто'!K104</f>
        <v>607642</v>
      </c>
      <c r="M62" s="36">
        <f>'[1]Місто'!L104</f>
        <v>79642</v>
      </c>
      <c r="N62" s="52">
        <f t="shared" si="8"/>
        <v>24153996</v>
      </c>
      <c r="O62" s="50"/>
    </row>
    <row r="63" spans="1:15" s="3" customFormat="1" ht="81.75" customHeight="1">
      <c r="A63" s="9" t="s">
        <v>255</v>
      </c>
      <c r="B63" s="9" t="s">
        <v>3</v>
      </c>
      <c r="C63" s="14" t="s">
        <v>256</v>
      </c>
      <c r="D63" s="26">
        <f>449315+713</f>
        <v>450028</v>
      </c>
      <c r="E63" s="26"/>
      <c r="F63" s="26"/>
      <c r="G63" s="26">
        <f t="shared" si="13"/>
        <v>0</v>
      </c>
      <c r="H63" s="26"/>
      <c r="I63" s="26"/>
      <c r="J63" s="26"/>
      <c r="K63" s="26"/>
      <c r="L63" s="26"/>
      <c r="M63" s="26"/>
      <c r="N63" s="25">
        <f>D63+G63</f>
        <v>450028</v>
      </c>
      <c r="O63" s="50"/>
    </row>
    <row r="64" spans="1:15" s="3" customFormat="1" ht="209.25" customHeight="1">
      <c r="A64" s="9" t="s">
        <v>257</v>
      </c>
      <c r="B64" s="9" t="s">
        <v>51</v>
      </c>
      <c r="C64" s="38" t="s">
        <v>258</v>
      </c>
      <c r="D64" s="26">
        <v>103193204</v>
      </c>
      <c r="E64" s="26"/>
      <c r="F64" s="26"/>
      <c r="G64" s="26">
        <f t="shared" si="13"/>
        <v>0</v>
      </c>
      <c r="H64" s="26"/>
      <c r="I64" s="26"/>
      <c r="J64" s="26"/>
      <c r="K64" s="26"/>
      <c r="L64" s="26"/>
      <c r="M64" s="26"/>
      <c r="N64" s="25">
        <f>D64+G64</f>
        <v>103193204</v>
      </c>
      <c r="O64" s="50"/>
    </row>
    <row r="65" spans="1:15" s="3" customFormat="1" ht="186" customHeight="1">
      <c r="A65" s="9" t="s">
        <v>259</v>
      </c>
      <c r="B65" s="9" t="s">
        <v>53</v>
      </c>
      <c r="C65" s="38" t="s">
        <v>260</v>
      </c>
      <c r="D65" s="26">
        <f>'[1]Місто'!$C$111</f>
        <v>120492</v>
      </c>
      <c r="E65" s="26"/>
      <c r="F65" s="26"/>
      <c r="G65" s="26">
        <f t="shared" si="13"/>
        <v>0</v>
      </c>
      <c r="H65" s="26"/>
      <c r="I65" s="26"/>
      <c r="J65" s="26"/>
      <c r="K65" s="26"/>
      <c r="L65" s="26"/>
      <c r="M65" s="26"/>
      <c r="N65" s="25">
        <f>D65+G65</f>
        <v>120492</v>
      </c>
      <c r="O65" s="50"/>
    </row>
    <row r="66" spans="1:15" s="3" customFormat="1" ht="202.5" customHeight="1">
      <c r="A66" s="9" t="s">
        <v>261</v>
      </c>
      <c r="B66" s="9" t="s">
        <v>54</v>
      </c>
      <c r="C66" s="38" t="s">
        <v>262</v>
      </c>
      <c r="D66" s="26">
        <f>'[1]Місто'!$C$113</f>
        <v>1288841</v>
      </c>
      <c r="E66" s="26"/>
      <c r="F66" s="26"/>
      <c r="G66" s="26">
        <f t="shared" si="13"/>
        <v>35775</v>
      </c>
      <c r="H66" s="26"/>
      <c r="I66" s="26"/>
      <c r="J66" s="26"/>
      <c r="K66" s="26">
        <f>L66</f>
        <v>35775</v>
      </c>
      <c r="L66" s="26">
        <f>M66</f>
        <v>35775</v>
      </c>
      <c r="M66" s="26">
        <f>25582+10193</f>
        <v>35775</v>
      </c>
      <c r="N66" s="25">
        <f>D66+G66</f>
        <v>1324616</v>
      </c>
      <c r="O66" s="50"/>
    </row>
    <row r="67" spans="1:15" s="3" customFormat="1" ht="337.5" customHeight="1">
      <c r="A67" s="9" t="s">
        <v>263</v>
      </c>
      <c r="B67" s="77" t="s">
        <v>55</v>
      </c>
      <c r="C67" s="78" t="s">
        <v>264</v>
      </c>
      <c r="D67" s="79">
        <f>'[1]Місто'!$C$115</f>
        <v>11675691</v>
      </c>
      <c r="E67" s="79"/>
      <c r="F67" s="79"/>
      <c r="G67" s="79">
        <f t="shared" si="13"/>
        <v>0</v>
      </c>
      <c r="H67" s="79"/>
      <c r="I67" s="79"/>
      <c r="J67" s="79"/>
      <c r="K67" s="79"/>
      <c r="L67" s="79"/>
      <c r="M67" s="79"/>
      <c r="N67" s="73">
        <f>D67+G67</f>
        <v>11675691</v>
      </c>
      <c r="O67" s="50"/>
    </row>
    <row r="68" spans="1:15" s="3" customFormat="1" ht="237" customHeight="1">
      <c r="A68" s="74"/>
      <c r="B68" s="74"/>
      <c r="C68" s="80" t="s">
        <v>515</v>
      </c>
      <c r="D68" s="76"/>
      <c r="E68" s="76"/>
      <c r="F68" s="76"/>
      <c r="G68" s="76"/>
      <c r="H68" s="76"/>
      <c r="I68" s="76"/>
      <c r="J68" s="76"/>
      <c r="K68" s="76"/>
      <c r="L68" s="76"/>
      <c r="M68" s="76"/>
      <c r="N68" s="72"/>
      <c r="O68" s="50"/>
    </row>
    <row r="69" spans="1:15" s="3" customFormat="1" ht="384">
      <c r="A69" s="77" t="s">
        <v>265</v>
      </c>
      <c r="B69" s="77" t="s">
        <v>56</v>
      </c>
      <c r="C69" s="78" t="s">
        <v>266</v>
      </c>
      <c r="D69" s="79">
        <f>'[1]Місто'!$C$118</f>
        <v>2379</v>
      </c>
      <c r="E69" s="79"/>
      <c r="F69" s="79"/>
      <c r="G69" s="79">
        <f aca="true" t="shared" si="14" ref="G69:G81">H69+K69</f>
        <v>0</v>
      </c>
      <c r="H69" s="79"/>
      <c r="I69" s="79"/>
      <c r="J69" s="79"/>
      <c r="K69" s="79"/>
      <c r="L69" s="79"/>
      <c r="M69" s="79"/>
      <c r="N69" s="73">
        <f aca="true" t="shared" si="15" ref="N69:N84">D69+G69</f>
        <v>2379</v>
      </c>
      <c r="O69" s="50"/>
    </row>
    <row r="70" spans="1:15" s="3" customFormat="1" ht="48" customHeight="1">
      <c r="A70" s="74"/>
      <c r="B70" s="74"/>
      <c r="C70" s="75" t="s">
        <v>47</v>
      </c>
      <c r="D70" s="76"/>
      <c r="E70" s="76"/>
      <c r="F70" s="76"/>
      <c r="G70" s="76">
        <f t="shared" si="14"/>
        <v>0</v>
      </c>
      <c r="H70" s="76"/>
      <c r="I70" s="76"/>
      <c r="J70" s="76"/>
      <c r="K70" s="76"/>
      <c r="L70" s="76"/>
      <c r="M70" s="76"/>
      <c r="N70" s="72">
        <f t="shared" si="15"/>
        <v>0</v>
      </c>
      <c r="O70" s="50"/>
    </row>
    <row r="71" spans="1:15" s="3" customFormat="1" ht="72" customHeight="1">
      <c r="A71" s="9" t="s">
        <v>267</v>
      </c>
      <c r="B71" s="9" t="s">
        <v>57</v>
      </c>
      <c r="C71" s="39" t="s">
        <v>268</v>
      </c>
      <c r="D71" s="26">
        <f>'[1]Місто'!$C$121</f>
        <v>4713308</v>
      </c>
      <c r="E71" s="26"/>
      <c r="F71" s="26"/>
      <c r="G71" s="26">
        <f t="shared" si="14"/>
        <v>0</v>
      </c>
      <c r="H71" s="26"/>
      <c r="I71" s="26"/>
      <c r="J71" s="26"/>
      <c r="K71" s="26"/>
      <c r="L71" s="26"/>
      <c r="M71" s="26"/>
      <c r="N71" s="25">
        <f t="shared" si="15"/>
        <v>4713308</v>
      </c>
      <c r="O71" s="50"/>
    </row>
    <row r="72" spans="1:15" s="3" customFormat="1" ht="96">
      <c r="A72" s="9" t="s">
        <v>269</v>
      </c>
      <c r="B72" s="9" t="s">
        <v>58</v>
      </c>
      <c r="C72" s="39" t="s">
        <v>270</v>
      </c>
      <c r="D72" s="26">
        <f>'[1]Місто'!$C$123</f>
        <v>3325</v>
      </c>
      <c r="E72" s="26"/>
      <c r="F72" s="26"/>
      <c r="G72" s="26">
        <f t="shared" si="14"/>
        <v>0</v>
      </c>
      <c r="H72" s="26"/>
      <c r="I72" s="26"/>
      <c r="J72" s="26"/>
      <c r="K72" s="26"/>
      <c r="L72" s="26"/>
      <c r="M72" s="26"/>
      <c r="N72" s="25">
        <f t="shared" si="15"/>
        <v>3325</v>
      </c>
      <c r="O72" s="50"/>
    </row>
    <row r="73" spans="1:15" s="3" customFormat="1" ht="72" customHeight="1">
      <c r="A73" s="9" t="s">
        <v>271</v>
      </c>
      <c r="B73" s="9" t="s">
        <v>59</v>
      </c>
      <c r="C73" s="39" t="s">
        <v>272</v>
      </c>
      <c r="D73" s="26">
        <f>'[1]Місто'!$C$125</f>
        <v>48839</v>
      </c>
      <c r="E73" s="26"/>
      <c r="F73" s="26"/>
      <c r="G73" s="26">
        <f t="shared" si="14"/>
        <v>0</v>
      </c>
      <c r="H73" s="26"/>
      <c r="I73" s="26"/>
      <c r="J73" s="26"/>
      <c r="K73" s="26"/>
      <c r="L73" s="26"/>
      <c r="M73" s="26"/>
      <c r="N73" s="25">
        <f t="shared" si="15"/>
        <v>48839</v>
      </c>
      <c r="O73" s="50"/>
    </row>
    <row r="74" spans="1:15" s="3" customFormat="1" ht="25.5">
      <c r="A74" s="9" t="s">
        <v>273</v>
      </c>
      <c r="B74" s="9" t="s">
        <v>2</v>
      </c>
      <c r="C74" s="14" t="s">
        <v>274</v>
      </c>
      <c r="D74" s="26">
        <f>'[1]Місто'!$C$127</f>
        <v>4282400</v>
      </c>
      <c r="E74" s="26"/>
      <c r="F74" s="26"/>
      <c r="G74" s="26">
        <f t="shared" si="14"/>
        <v>0</v>
      </c>
      <c r="H74" s="26"/>
      <c r="I74" s="26"/>
      <c r="J74" s="26"/>
      <c r="K74" s="26"/>
      <c r="L74" s="26"/>
      <c r="M74" s="26"/>
      <c r="N74" s="25">
        <f t="shared" si="15"/>
        <v>4282400</v>
      </c>
      <c r="O74" s="50"/>
    </row>
    <row r="75" spans="1:15" s="3" customFormat="1" ht="29.25" customHeight="1">
      <c r="A75" s="9" t="s">
        <v>275</v>
      </c>
      <c r="B75" s="9" t="s">
        <v>49</v>
      </c>
      <c r="C75" s="14" t="s">
        <v>276</v>
      </c>
      <c r="D75" s="26">
        <f>'[1]Місто'!$C$129</f>
        <v>3922659</v>
      </c>
      <c r="E75" s="26"/>
      <c r="F75" s="26"/>
      <c r="G75" s="26">
        <f t="shared" si="14"/>
        <v>0</v>
      </c>
      <c r="H75" s="26"/>
      <c r="I75" s="26"/>
      <c r="J75" s="26"/>
      <c r="K75" s="26"/>
      <c r="L75" s="26"/>
      <c r="M75" s="26"/>
      <c r="N75" s="25">
        <f t="shared" si="15"/>
        <v>3922659</v>
      </c>
      <c r="O75" s="50"/>
    </row>
    <row r="76" spans="1:15" s="3" customFormat="1" ht="26.25" customHeight="1">
      <c r="A76" s="9" t="s">
        <v>277</v>
      </c>
      <c r="B76" s="9" t="s">
        <v>50</v>
      </c>
      <c r="C76" s="14" t="s">
        <v>278</v>
      </c>
      <c r="D76" s="26">
        <f>'[1]Місто'!$C$131</f>
        <v>11235</v>
      </c>
      <c r="E76" s="26"/>
      <c r="F76" s="26"/>
      <c r="G76" s="26">
        <f t="shared" si="14"/>
        <v>0</v>
      </c>
      <c r="H76" s="26"/>
      <c r="I76" s="26"/>
      <c r="J76" s="26"/>
      <c r="K76" s="26"/>
      <c r="L76" s="26"/>
      <c r="M76" s="26"/>
      <c r="N76" s="25">
        <f t="shared" si="15"/>
        <v>11235</v>
      </c>
      <c r="O76" s="50"/>
    </row>
    <row r="77" spans="1:15" s="3" customFormat="1" ht="24.75" customHeight="1">
      <c r="A77" s="9" t="s">
        <v>279</v>
      </c>
      <c r="B77" s="9" t="s">
        <v>44</v>
      </c>
      <c r="C77" s="14" t="s">
        <v>280</v>
      </c>
      <c r="D77" s="26">
        <f>'[1]Місто'!$C$133</f>
        <v>4627190</v>
      </c>
      <c r="E77" s="26"/>
      <c r="F77" s="26"/>
      <c r="G77" s="26">
        <f t="shared" si="14"/>
        <v>0</v>
      </c>
      <c r="H77" s="26"/>
      <c r="I77" s="26"/>
      <c r="J77" s="26"/>
      <c r="K77" s="26"/>
      <c r="L77" s="26"/>
      <c r="M77" s="26"/>
      <c r="N77" s="25">
        <f t="shared" si="15"/>
        <v>4627190</v>
      </c>
      <c r="O77" s="50"/>
    </row>
    <row r="78" spans="1:15" s="3" customFormat="1" ht="27" customHeight="1">
      <c r="A78" s="9" t="s">
        <v>281</v>
      </c>
      <c r="B78" s="9" t="s">
        <v>45</v>
      </c>
      <c r="C78" s="14" t="s">
        <v>282</v>
      </c>
      <c r="D78" s="26">
        <f>'[1]Місто'!$C$135</f>
        <v>71484152</v>
      </c>
      <c r="E78" s="26"/>
      <c r="F78" s="26"/>
      <c r="G78" s="26">
        <f t="shared" si="14"/>
        <v>0</v>
      </c>
      <c r="H78" s="26"/>
      <c r="I78" s="26"/>
      <c r="J78" s="26"/>
      <c r="K78" s="26"/>
      <c r="L78" s="26"/>
      <c r="M78" s="26"/>
      <c r="N78" s="25">
        <f t="shared" si="15"/>
        <v>71484152</v>
      </c>
      <c r="O78" s="50"/>
    </row>
    <row r="79" spans="1:15" s="3" customFormat="1" ht="25.5">
      <c r="A79" s="9" t="s">
        <v>284</v>
      </c>
      <c r="B79" s="9" t="s">
        <v>46</v>
      </c>
      <c r="C79" s="14" t="s">
        <v>283</v>
      </c>
      <c r="D79" s="26">
        <f>'[1]Місто'!$C$137</f>
        <v>190503455</v>
      </c>
      <c r="E79" s="26"/>
      <c r="F79" s="26"/>
      <c r="G79" s="26">
        <f t="shared" si="14"/>
        <v>0</v>
      </c>
      <c r="H79" s="26"/>
      <c r="I79" s="26"/>
      <c r="J79" s="26"/>
      <c r="K79" s="26"/>
      <c r="L79" s="26"/>
      <c r="M79" s="26"/>
      <c r="N79" s="25">
        <f t="shared" si="15"/>
        <v>190503455</v>
      </c>
      <c r="O79" s="50"/>
    </row>
    <row r="80" spans="1:15" s="3" customFormat="1" ht="28.5" customHeight="1">
      <c r="A80" s="9" t="s">
        <v>285</v>
      </c>
      <c r="B80" s="9" t="s">
        <v>37</v>
      </c>
      <c r="C80" s="62" t="s">
        <v>286</v>
      </c>
      <c r="D80" s="26">
        <f>'[1]Місто'!$C$139</f>
        <v>19335104</v>
      </c>
      <c r="E80" s="26"/>
      <c r="F80" s="26"/>
      <c r="G80" s="26">
        <f t="shared" si="14"/>
        <v>0</v>
      </c>
      <c r="H80" s="26"/>
      <c r="I80" s="26"/>
      <c r="J80" s="26"/>
      <c r="K80" s="26"/>
      <c r="L80" s="26"/>
      <c r="M80" s="26"/>
      <c r="N80" s="25">
        <f t="shared" si="15"/>
        <v>19335104</v>
      </c>
      <c r="O80" s="50"/>
    </row>
    <row r="81" spans="1:15" s="3" customFormat="1" ht="27.75" customHeight="1">
      <c r="A81" s="9" t="s">
        <v>287</v>
      </c>
      <c r="B81" s="9" t="s">
        <v>63</v>
      </c>
      <c r="C81" s="14" t="s">
        <v>288</v>
      </c>
      <c r="D81" s="26">
        <f>'[1]Місто'!$C$141</f>
        <v>46015629</v>
      </c>
      <c r="E81" s="26"/>
      <c r="F81" s="26"/>
      <c r="G81" s="26">
        <f t="shared" si="14"/>
        <v>0</v>
      </c>
      <c r="H81" s="26"/>
      <c r="I81" s="26"/>
      <c r="J81" s="26"/>
      <c r="K81" s="26"/>
      <c r="L81" s="26"/>
      <c r="M81" s="26"/>
      <c r="N81" s="25">
        <f t="shared" si="15"/>
        <v>46015629</v>
      </c>
      <c r="O81" s="50"/>
    </row>
    <row r="82" spans="1:15" s="3" customFormat="1" ht="25.5" customHeight="1">
      <c r="A82" s="9" t="s">
        <v>289</v>
      </c>
      <c r="B82" s="9" t="s">
        <v>107</v>
      </c>
      <c r="C82" s="14" t="s">
        <v>290</v>
      </c>
      <c r="D82" s="26">
        <f>'[1]Місто'!$C$143</f>
        <v>6084388</v>
      </c>
      <c r="E82" s="26"/>
      <c r="F82" s="26"/>
      <c r="G82" s="26"/>
      <c r="H82" s="26"/>
      <c r="I82" s="26"/>
      <c r="J82" s="26"/>
      <c r="K82" s="26"/>
      <c r="L82" s="26"/>
      <c r="M82" s="26"/>
      <c r="N82" s="25">
        <f t="shared" si="15"/>
        <v>6084388</v>
      </c>
      <c r="O82" s="50"/>
    </row>
    <row r="83" spans="1:16" ht="25.5">
      <c r="A83" s="9" t="s">
        <v>291</v>
      </c>
      <c r="B83" s="9" t="s">
        <v>93</v>
      </c>
      <c r="C83" s="14" t="s">
        <v>292</v>
      </c>
      <c r="D83" s="26">
        <f>'[1]Місто'!$C$145</f>
        <v>711851</v>
      </c>
      <c r="E83" s="26"/>
      <c r="F83" s="26"/>
      <c r="G83" s="26"/>
      <c r="H83" s="26"/>
      <c r="I83" s="26"/>
      <c r="J83" s="26"/>
      <c r="K83" s="26"/>
      <c r="L83" s="26"/>
      <c r="M83" s="26"/>
      <c r="N83" s="25">
        <f t="shared" si="15"/>
        <v>711851</v>
      </c>
      <c r="O83" s="50"/>
      <c r="P83" s="56"/>
    </row>
    <row r="84" spans="1:15" s="3" customFormat="1" ht="28.5" customHeight="1">
      <c r="A84" s="9" t="s">
        <v>293</v>
      </c>
      <c r="B84" s="9" t="s">
        <v>60</v>
      </c>
      <c r="C84" s="14" t="s">
        <v>294</v>
      </c>
      <c r="D84" s="26">
        <f>'[1]Місто'!$C$147</f>
        <v>5180805</v>
      </c>
      <c r="E84" s="26"/>
      <c r="F84" s="26"/>
      <c r="G84" s="26">
        <f>H84+K84</f>
        <v>0</v>
      </c>
      <c r="H84" s="26"/>
      <c r="I84" s="26"/>
      <c r="J84" s="26"/>
      <c r="K84" s="26"/>
      <c r="L84" s="26"/>
      <c r="M84" s="26"/>
      <c r="N84" s="25">
        <f t="shared" si="15"/>
        <v>5180805</v>
      </c>
      <c r="O84" s="50"/>
    </row>
    <row r="85" spans="1:16" ht="38.25">
      <c r="A85" s="9" t="s">
        <v>295</v>
      </c>
      <c r="B85" s="9" t="s">
        <v>38</v>
      </c>
      <c r="C85" s="62" t="s">
        <v>296</v>
      </c>
      <c r="D85" s="26">
        <f>'[1]Місто'!$C$149</f>
        <v>39016638</v>
      </c>
      <c r="E85" s="26"/>
      <c r="F85" s="26"/>
      <c r="G85" s="26">
        <f>H85+K85</f>
        <v>0</v>
      </c>
      <c r="H85" s="26"/>
      <c r="I85" s="26"/>
      <c r="J85" s="26"/>
      <c r="K85" s="26"/>
      <c r="L85" s="26"/>
      <c r="M85" s="26"/>
      <c r="N85" s="25">
        <f aca="true" t="shared" si="16" ref="N85:N101">D85+G85</f>
        <v>39016638</v>
      </c>
      <c r="O85" s="50"/>
      <c r="P85" s="56"/>
    </row>
    <row r="86" spans="1:16" ht="51">
      <c r="A86" s="9" t="s">
        <v>297</v>
      </c>
      <c r="B86" s="9" t="s">
        <v>92</v>
      </c>
      <c r="C86" s="4" t="s">
        <v>298</v>
      </c>
      <c r="D86" s="26">
        <f>'[1]Місто'!$C$151</f>
        <v>71546</v>
      </c>
      <c r="E86" s="26"/>
      <c r="F86" s="26"/>
      <c r="G86" s="26">
        <f>H86+K86</f>
        <v>0</v>
      </c>
      <c r="H86" s="26"/>
      <c r="I86" s="26"/>
      <c r="J86" s="26"/>
      <c r="K86" s="26"/>
      <c r="L86" s="26"/>
      <c r="M86" s="26"/>
      <c r="N86" s="25">
        <f t="shared" si="16"/>
        <v>71546</v>
      </c>
      <c r="O86" s="50"/>
      <c r="P86" s="56"/>
    </row>
    <row r="87" spans="1:15" s="3" customFormat="1" ht="29.25" customHeight="1">
      <c r="A87" s="69" t="s">
        <v>299</v>
      </c>
      <c r="B87" s="37" t="s">
        <v>20</v>
      </c>
      <c r="C87" s="4" t="s">
        <v>300</v>
      </c>
      <c r="D87" s="36">
        <f>'[1]Місто'!$C$153</f>
        <v>9554636</v>
      </c>
      <c r="E87" s="36"/>
      <c r="F87" s="36"/>
      <c r="G87" s="36">
        <f>H87+K87</f>
        <v>0</v>
      </c>
      <c r="H87" s="36"/>
      <c r="I87" s="36"/>
      <c r="J87" s="36"/>
      <c r="K87" s="36"/>
      <c r="L87" s="36">
        <f>K87</f>
        <v>0</v>
      </c>
      <c r="M87" s="36">
        <f>L87</f>
        <v>0</v>
      </c>
      <c r="N87" s="52">
        <f t="shared" si="16"/>
        <v>9554636</v>
      </c>
      <c r="O87" s="50"/>
    </row>
    <row r="88" spans="1:16" ht="25.5">
      <c r="A88" s="37"/>
      <c r="B88" s="37"/>
      <c r="C88" s="64" t="s">
        <v>113</v>
      </c>
      <c r="D88" s="36"/>
      <c r="E88" s="36"/>
      <c r="F88" s="36"/>
      <c r="G88" s="36"/>
      <c r="H88" s="36"/>
      <c r="I88" s="36"/>
      <c r="J88" s="36"/>
      <c r="K88" s="36"/>
      <c r="L88" s="36"/>
      <c r="M88" s="36"/>
      <c r="N88" s="52">
        <f t="shared" si="16"/>
        <v>0</v>
      </c>
      <c r="O88" s="50"/>
      <c r="P88" s="56"/>
    </row>
    <row r="89" spans="1:16" ht="76.5">
      <c r="A89" s="9" t="s">
        <v>301</v>
      </c>
      <c r="B89" s="9" t="s">
        <v>95</v>
      </c>
      <c r="C89" s="4" t="s">
        <v>48</v>
      </c>
      <c r="D89" s="26">
        <f>'[1]Місто'!$C$155</f>
        <v>44123</v>
      </c>
      <c r="E89" s="26"/>
      <c r="F89" s="26"/>
      <c r="G89" s="26"/>
      <c r="H89" s="26"/>
      <c r="I89" s="26"/>
      <c r="J89" s="26"/>
      <c r="K89" s="26"/>
      <c r="L89" s="26"/>
      <c r="M89" s="26"/>
      <c r="N89" s="25">
        <f t="shared" si="16"/>
        <v>44123</v>
      </c>
      <c r="O89" s="50"/>
      <c r="P89" s="56"/>
    </row>
    <row r="90" spans="1:16" ht="76.5">
      <c r="A90" s="69" t="s">
        <v>302</v>
      </c>
      <c r="B90" s="37" t="s">
        <v>75</v>
      </c>
      <c r="C90" s="64" t="s">
        <v>225</v>
      </c>
      <c r="D90" s="36">
        <v>2784000</v>
      </c>
      <c r="E90" s="36"/>
      <c r="F90" s="36"/>
      <c r="G90" s="36">
        <f>H90+K90</f>
        <v>0</v>
      </c>
      <c r="H90" s="36"/>
      <c r="I90" s="36"/>
      <c r="J90" s="36"/>
      <c r="K90" s="36"/>
      <c r="L90" s="36"/>
      <c r="M90" s="36"/>
      <c r="N90" s="52">
        <f t="shared" si="16"/>
        <v>2784000</v>
      </c>
      <c r="O90" s="50"/>
      <c r="P90" s="56"/>
    </row>
    <row r="91" spans="1:16" ht="76.5">
      <c r="A91" s="69" t="s">
        <v>303</v>
      </c>
      <c r="B91" s="37" t="s">
        <v>22</v>
      </c>
      <c r="C91" s="64" t="s">
        <v>304</v>
      </c>
      <c r="D91" s="36">
        <f>'[1]Місто'!$C$158</f>
        <v>15364648</v>
      </c>
      <c r="E91" s="36">
        <f>'[1]Місто'!D158</f>
        <v>9124535</v>
      </c>
      <c r="F91" s="36">
        <f>'[1]Місто'!E158</f>
        <v>1652459</v>
      </c>
      <c r="G91" s="36">
        <f>H91+K91</f>
        <v>562048</v>
      </c>
      <c r="H91" s="36">
        <f>'[1]Місто'!G158</f>
        <v>123597</v>
      </c>
      <c r="I91" s="36">
        <f>'[1]Місто'!H158</f>
        <v>80437</v>
      </c>
      <c r="J91" s="36">
        <f>'[1]Місто'!I158</f>
        <v>830</v>
      </c>
      <c r="K91" s="36">
        <f>'[1]Місто'!J158</f>
        <v>438451</v>
      </c>
      <c r="L91" s="36">
        <f>'[1]Місто'!K158</f>
        <v>438451</v>
      </c>
      <c r="M91" s="36">
        <f>'[1]Місто'!L158</f>
        <v>30900</v>
      </c>
      <c r="N91" s="52">
        <f t="shared" si="16"/>
        <v>15926696</v>
      </c>
      <c r="O91" s="50"/>
      <c r="P91" s="56"/>
    </row>
    <row r="92" spans="1:16" ht="76.5">
      <c r="A92" s="69" t="s">
        <v>305</v>
      </c>
      <c r="B92" s="69" t="s">
        <v>118</v>
      </c>
      <c r="C92" s="64" t="s">
        <v>306</v>
      </c>
      <c r="D92" s="36">
        <f>'[1]Місто'!$C$159</f>
        <v>2109130</v>
      </c>
      <c r="E92" s="36"/>
      <c r="F92" s="36"/>
      <c r="G92" s="36"/>
      <c r="H92" s="36"/>
      <c r="I92" s="36"/>
      <c r="J92" s="36"/>
      <c r="K92" s="36"/>
      <c r="L92" s="36"/>
      <c r="M92" s="36"/>
      <c r="N92" s="52">
        <f t="shared" si="16"/>
        <v>2109130</v>
      </c>
      <c r="O92" s="50"/>
      <c r="P92" s="56"/>
    </row>
    <row r="93" spans="1:16" ht="51">
      <c r="A93" s="69" t="s">
        <v>307</v>
      </c>
      <c r="B93" s="37" t="s">
        <v>52</v>
      </c>
      <c r="C93" s="85" t="s">
        <v>308</v>
      </c>
      <c r="D93" s="36">
        <f>'[1]Місто'!$C$160</f>
        <v>728181</v>
      </c>
      <c r="E93" s="36"/>
      <c r="F93" s="36"/>
      <c r="G93" s="36">
        <f>H93+K93</f>
        <v>0</v>
      </c>
      <c r="H93" s="36"/>
      <c r="I93" s="36"/>
      <c r="J93" s="36"/>
      <c r="K93" s="36"/>
      <c r="L93" s="36"/>
      <c r="M93" s="36"/>
      <c r="N93" s="52">
        <f t="shared" si="16"/>
        <v>728181</v>
      </c>
      <c r="O93" s="50"/>
      <c r="P93" s="56"/>
    </row>
    <row r="94" spans="1:16" ht="42.75" customHeight="1">
      <c r="A94" s="9" t="s">
        <v>309</v>
      </c>
      <c r="B94" s="9" t="s">
        <v>41</v>
      </c>
      <c r="C94" s="14" t="s">
        <v>310</v>
      </c>
      <c r="D94" s="26">
        <f>'[1]Місто'!$C$161</f>
        <v>60424166</v>
      </c>
      <c r="E94" s="26"/>
      <c r="F94" s="26"/>
      <c r="G94" s="26">
        <f>H94+K94</f>
        <v>0</v>
      </c>
      <c r="H94" s="26"/>
      <c r="I94" s="26"/>
      <c r="J94" s="26"/>
      <c r="K94" s="26"/>
      <c r="L94" s="26"/>
      <c r="M94" s="26"/>
      <c r="N94" s="25">
        <f t="shared" si="16"/>
        <v>60424166</v>
      </c>
      <c r="O94" s="50"/>
      <c r="P94" s="56"/>
    </row>
    <row r="95" spans="1:16" ht="25.5">
      <c r="A95" s="69" t="s">
        <v>311</v>
      </c>
      <c r="B95" s="37" t="s">
        <v>65</v>
      </c>
      <c r="C95" s="85" t="s">
        <v>185</v>
      </c>
      <c r="D95" s="36"/>
      <c r="E95" s="36"/>
      <c r="F95" s="36"/>
      <c r="G95" s="36">
        <f>H95+K95</f>
        <v>5341456</v>
      </c>
      <c r="H95" s="36"/>
      <c r="I95" s="36"/>
      <c r="J95" s="36"/>
      <c r="K95" s="36">
        <f>L95</f>
        <v>5341456</v>
      </c>
      <c r="L95" s="71">
        <f>5051456+290000</f>
        <v>5341456</v>
      </c>
      <c r="M95" s="36"/>
      <c r="N95" s="52">
        <f t="shared" si="16"/>
        <v>5341456</v>
      </c>
      <c r="O95" s="50"/>
      <c r="P95" s="56"/>
    </row>
    <row r="96" spans="1:16" ht="56.25" customHeight="1">
      <c r="A96" s="69" t="s">
        <v>312</v>
      </c>
      <c r="B96" s="37" t="s">
        <v>42</v>
      </c>
      <c r="C96" s="34" t="s">
        <v>1</v>
      </c>
      <c r="D96" s="36">
        <f>'[1]Місто'!$C$166</f>
        <v>4123712</v>
      </c>
      <c r="E96" s="36"/>
      <c r="F96" s="36"/>
      <c r="G96" s="36">
        <f>H96+K96</f>
        <v>0</v>
      </c>
      <c r="H96" s="36"/>
      <c r="I96" s="36"/>
      <c r="J96" s="36"/>
      <c r="K96" s="36"/>
      <c r="L96" s="36"/>
      <c r="M96" s="36"/>
      <c r="N96" s="52">
        <f t="shared" si="16"/>
        <v>4123712</v>
      </c>
      <c r="O96" s="50"/>
      <c r="P96" s="56"/>
    </row>
    <row r="97" spans="1:16" ht="38.25">
      <c r="A97" s="69" t="s">
        <v>313</v>
      </c>
      <c r="B97" s="37" t="s">
        <v>102</v>
      </c>
      <c r="C97" s="34" t="s">
        <v>108</v>
      </c>
      <c r="D97" s="36">
        <f>'[1]Місто'!$C$168</f>
        <v>1146000</v>
      </c>
      <c r="E97" s="36"/>
      <c r="F97" s="36"/>
      <c r="G97" s="36">
        <f>H97+K97</f>
        <v>0</v>
      </c>
      <c r="H97" s="36"/>
      <c r="I97" s="36"/>
      <c r="J97" s="36"/>
      <c r="K97" s="36"/>
      <c r="L97" s="36"/>
      <c r="M97" s="36"/>
      <c r="N97" s="52">
        <f t="shared" si="16"/>
        <v>1146000</v>
      </c>
      <c r="O97" s="50"/>
      <c r="P97" s="56"/>
    </row>
    <row r="98" spans="1:15" s="3" customFormat="1" ht="38.25">
      <c r="A98" s="69" t="s">
        <v>314</v>
      </c>
      <c r="B98" s="37" t="s">
        <v>100</v>
      </c>
      <c r="C98" s="57" t="s">
        <v>101</v>
      </c>
      <c r="D98" s="36">
        <f>'[1]Місто'!$C$170</f>
        <v>1621345</v>
      </c>
      <c r="E98" s="36"/>
      <c r="F98" s="36"/>
      <c r="G98" s="36"/>
      <c r="H98" s="36"/>
      <c r="I98" s="36"/>
      <c r="J98" s="36"/>
      <c r="K98" s="36"/>
      <c r="L98" s="36"/>
      <c r="M98" s="36"/>
      <c r="N98" s="52">
        <f t="shared" si="16"/>
        <v>1621345</v>
      </c>
      <c r="O98" s="50"/>
    </row>
    <row r="99" spans="1:15" s="3" customFormat="1" ht="38.25">
      <c r="A99" s="69" t="s">
        <v>315</v>
      </c>
      <c r="B99" s="37" t="s">
        <v>43</v>
      </c>
      <c r="C99" s="64" t="s">
        <v>527</v>
      </c>
      <c r="D99" s="36">
        <f>'[1]Місто'!$C$172</f>
        <v>54160608</v>
      </c>
      <c r="E99" s="36"/>
      <c r="F99" s="36"/>
      <c r="G99" s="36">
        <f>H99+K99</f>
        <v>0</v>
      </c>
      <c r="H99" s="36"/>
      <c r="I99" s="36"/>
      <c r="J99" s="36"/>
      <c r="K99" s="36"/>
      <c r="L99" s="36"/>
      <c r="M99" s="36"/>
      <c r="N99" s="52">
        <f t="shared" si="16"/>
        <v>54160608</v>
      </c>
      <c r="O99" s="50"/>
    </row>
    <row r="100" spans="1:16" s="54" customFormat="1" ht="25.5">
      <c r="A100" s="69" t="s">
        <v>316</v>
      </c>
      <c r="B100" s="37" t="s">
        <v>29</v>
      </c>
      <c r="C100" s="68" t="s">
        <v>187</v>
      </c>
      <c r="D100" s="36"/>
      <c r="E100" s="36"/>
      <c r="F100" s="36"/>
      <c r="G100" s="36">
        <f>H100+K100</f>
        <v>100000</v>
      </c>
      <c r="H100" s="36">
        <v>100000</v>
      </c>
      <c r="I100" s="36"/>
      <c r="J100" s="36"/>
      <c r="K100" s="36"/>
      <c r="L100" s="36"/>
      <c r="M100" s="36"/>
      <c r="N100" s="52">
        <f t="shared" si="16"/>
        <v>100000</v>
      </c>
      <c r="O100" s="50"/>
      <c r="P100" s="53"/>
    </row>
    <row r="101" spans="1:16" ht="153.75" customHeight="1">
      <c r="A101" s="9" t="s">
        <v>317</v>
      </c>
      <c r="B101" s="9" t="s">
        <v>87</v>
      </c>
      <c r="C101" s="6" t="s">
        <v>88</v>
      </c>
      <c r="D101" s="26"/>
      <c r="E101" s="26"/>
      <c r="F101" s="26"/>
      <c r="G101" s="26">
        <f>H101+K101</f>
        <v>2200</v>
      </c>
      <c r="H101" s="26"/>
      <c r="I101" s="26"/>
      <c r="J101" s="26"/>
      <c r="K101" s="26">
        <f>6300-4100</f>
        <v>2200</v>
      </c>
      <c r="L101" s="26"/>
      <c r="M101" s="26"/>
      <c r="N101" s="25">
        <f t="shared" si="16"/>
        <v>2200</v>
      </c>
      <c r="O101" s="50"/>
      <c r="P101" s="56"/>
    </row>
    <row r="102" spans="1:16" ht="25.5">
      <c r="A102" s="87" t="s">
        <v>318</v>
      </c>
      <c r="B102" s="87" t="s">
        <v>159</v>
      </c>
      <c r="C102" s="88" t="s">
        <v>142</v>
      </c>
      <c r="D102" s="48">
        <f>D103</f>
        <v>2150913</v>
      </c>
      <c r="E102" s="48">
        <f aca="true" t="shared" si="17" ref="E102:M102">E103</f>
        <v>1466902</v>
      </c>
      <c r="F102" s="48">
        <f t="shared" si="17"/>
        <v>0</v>
      </c>
      <c r="G102" s="48">
        <f t="shared" si="17"/>
        <v>16170</v>
      </c>
      <c r="H102" s="48">
        <f t="shared" si="17"/>
        <v>0</v>
      </c>
      <c r="I102" s="48">
        <f t="shared" si="17"/>
        <v>0</v>
      </c>
      <c r="J102" s="48">
        <f t="shared" si="17"/>
        <v>0</v>
      </c>
      <c r="K102" s="48">
        <f t="shared" si="17"/>
        <v>16170</v>
      </c>
      <c r="L102" s="48">
        <f t="shared" si="17"/>
        <v>16170</v>
      </c>
      <c r="M102" s="48">
        <f t="shared" si="17"/>
        <v>10170</v>
      </c>
      <c r="N102" s="49">
        <f aca="true" t="shared" si="18" ref="N102:N109">D102+G102</f>
        <v>2167083</v>
      </c>
      <c r="O102" s="50">
        <f>'[1]Місто'!$M$186-N102</f>
        <v>0</v>
      </c>
      <c r="P102" s="56"/>
    </row>
    <row r="103" spans="1:16" ht="25.5">
      <c r="A103" s="40" t="s">
        <v>319</v>
      </c>
      <c r="B103" s="40"/>
      <c r="C103" s="67" t="s">
        <v>142</v>
      </c>
      <c r="D103" s="36">
        <f>D104</f>
        <v>2150913</v>
      </c>
      <c r="E103" s="36">
        <f aca="true" t="shared" si="19" ref="E103:M103">E104</f>
        <v>1466902</v>
      </c>
      <c r="F103" s="36">
        <f t="shared" si="19"/>
        <v>0</v>
      </c>
      <c r="G103" s="36">
        <f t="shared" si="19"/>
        <v>16170</v>
      </c>
      <c r="H103" s="36">
        <f t="shared" si="19"/>
        <v>0</v>
      </c>
      <c r="I103" s="36">
        <f t="shared" si="19"/>
        <v>0</v>
      </c>
      <c r="J103" s="36">
        <f t="shared" si="19"/>
        <v>0</v>
      </c>
      <c r="K103" s="36">
        <f t="shared" si="19"/>
        <v>16170</v>
      </c>
      <c r="L103" s="36">
        <f t="shared" si="19"/>
        <v>16170</v>
      </c>
      <c r="M103" s="36">
        <f t="shared" si="19"/>
        <v>10170</v>
      </c>
      <c r="N103" s="52">
        <f t="shared" si="18"/>
        <v>2167083</v>
      </c>
      <c r="O103" s="50"/>
      <c r="P103" s="56"/>
    </row>
    <row r="104" spans="1:16" ht="25.5">
      <c r="A104" s="69" t="s">
        <v>473</v>
      </c>
      <c r="B104" s="37" t="s">
        <v>7</v>
      </c>
      <c r="C104" s="70" t="s">
        <v>496</v>
      </c>
      <c r="D104" s="36">
        <f>'[1]Місто'!C188</f>
        <v>2150913</v>
      </c>
      <c r="E104" s="36">
        <f>'[1]Місто'!D188</f>
        <v>1466902</v>
      </c>
      <c r="F104" s="36">
        <f>'[1]Місто'!E188</f>
        <v>0</v>
      </c>
      <c r="G104" s="36">
        <f>H104+K104</f>
        <v>16170</v>
      </c>
      <c r="H104" s="36">
        <f>'[1]Місто'!G188</f>
        <v>0</v>
      </c>
      <c r="I104" s="36">
        <f>'[1]Місто'!H188</f>
        <v>0</v>
      </c>
      <c r="J104" s="36">
        <f>'[1]Місто'!I188</f>
        <v>0</v>
      </c>
      <c r="K104" s="36">
        <f>'[1]Місто'!J188</f>
        <v>16170</v>
      </c>
      <c r="L104" s="36">
        <f>'[1]Місто'!K188</f>
        <v>16170</v>
      </c>
      <c r="M104" s="36">
        <f>'[1]Місто'!L188</f>
        <v>10170</v>
      </c>
      <c r="N104" s="52">
        <f t="shared" si="18"/>
        <v>2167083</v>
      </c>
      <c r="O104" s="50"/>
      <c r="P104" s="56"/>
    </row>
    <row r="105" spans="1:16" ht="12.75">
      <c r="A105" s="37"/>
      <c r="B105" s="37" t="s">
        <v>81</v>
      </c>
      <c r="C105" s="34" t="s">
        <v>82</v>
      </c>
      <c r="D105" s="36"/>
      <c r="E105" s="36"/>
      <c r="F105" s="36"/>
      <c r="G105" s="36">
        <f>H105+K105</f>
        <v>0</v>
      </c>
      <c r="H105" s="36">
        <f>H106</f>
        <v>0</v>
      </c>
      <c r="I105" s="36">
        <f>I106</f>
        <v>0</v>
      </c>
      <c r="J105" s="36">
        <f>J106</f>
        <v>0</v>
      </c>
      <c r="K105" s="36">
        <f>K106</f>
        <v>0</v>
      </c>
      <c r="L105" s="36">
        <f>L106</f>
        <v>0</v>
      </c>
      <c r="M105" s="36"/>
      <c r="N105" s="52">
        <f t="shared" si="18"/>
        <v>0</v>
      </c>
      <c r="O105" s="50"/>
      <c r="P105" s="56"/>
    </row>
    <row r="106" spans="1:16" ht="25.5">
      <c r="A106" s="37"/>
      <c r="B106" s="37" t="s">
        <v>29</v>
      </c>
      <c r="C106" s="34" t="s">
        <v>61</v>
      </c>
      <c r="D106" s="36"/>
      <c r="E106" s="36"/>
      <c r="F106" s="36"/>
      <c r="G106" s="36">
        <f>H106+K106</f>
        <v>0</v>
      </c>
      <c r="H106" s="36"/>
      <c r="I106" s="36"/>
      <c r="J106" s="36"/>
      <c r="K106" s="36"/>
      <c r="L106" s="36"/>
      <c r="M106" s="36"/>
      <c r="N106" s="52">
        <f t="shared" si="18"/>
        <v>0</v>
      </c>
      <c r="O106" s="50"/>
      <c r="P106" s="56"/>
    </row>
    <row r="107" spans="1:15" s="3" customFormat="1" ht="51">
      <c r="A107" s="17" t="s">
        <v>320</v>
      </c>
      <c r="B107" s="17" t="s">
        <v>155</v>
      </c>
      <c r="C107" s="19" t="s">
        <v>123</v>
      </c>
      <c r="D107" s="29">
        <f>D108</f>
        <v>720520</v>
      </c>
      <c r="E107" s="29">
        <f aca="true" t="shared" si="20" ref="E107:M107">E108</f>
        <v>433413</v>
      </c>
      <c r="F107" s="29">
        <f t="shared" si="20"/>
        <v>0</v>
      </c>
      <c r="G107" s="29">
        <f t="shared" si="20"/>
        <v>5254</v>
      </c>
      <c r="H107" s="29">
        <f t="shared" si="20"/>
        <v>0</v>
      </c>
      <c r="I107" s="29">
        <f t="shared" si="20"/>
        <v>0</v>
      </c>
      <c r="J107" s="29">
        <f t="shared" si="20"/>
        <v>0</v>
      </c>
      <c r="K107" s="29">
        <f t="shared" si="20"/>
        <v>5254</v>
      </c>
      <c r="L107" s="29">
        <f t="shared" si="20"/>
        <v>5254</v>
      </c>
      <c r="M107" s="29">
        <f t="shared" si="20"/>
        <v>5254</v>
      </c>
      <c r="N107" s="49">
        <f t="shared" si="18"/>
        <v>725774</v>
      </c>
      <c r="O107" s="50">
        <f>'[1]Місто'!$M$191-N107</f>
        <v>0</v>
      </c>
    </row>
    <row r="108" spans="1:15" s="3" customFormat="1" ht="51">
      <c r="A108" s="65" t="s">
        <v>321</v>
      </c>
      <c r="B108" s="65"/>
      <c r="C108" s="66" t="s">
        <v>123</v>
      </c>
      <c r="D108" s="26">
        <f>D109</f>
        <v>720520</v>
      </c>
      <c r="E108" s="26">
        <f aca="true" t="shared" si="21" ref="E108:M108">E109</f>
        <v>433413</v>
      </c>
      <c r="F108" s="26">
        <f t="shared" si="21"/>
        <v>0</v>
      </c>
      <c r="G108" s="26">
        <f t="shared" si="21"/>
        <v>5254</v>
      </c>
      <c r="H108" s="26">
        <f t="shared" si="21"/>
        <v>0</v>
      </c>
      <c r="I108" s="26">
        <f t="shared" si="21"/>
        <v>0</v>
      </c>
      <c r="J108" s="26">
        <f t="shared" si="21"/>
        <v>0</v>
      </c>
      <c r="K108" s="26">
        <f t="shared" si="21"/>
        <v>5254</v>
      </c>
      <c r="L108" s="26">
        <f t="shared" si="21"/>
        <v>5254</v>
      </c>
      <c r="M108" s="26">
        <f t="shared" si="21"/>
        <v>5254</v>
      </c>
      <c r="N108" s="52">
        <f t="shared" si="18"/>
        <v>725774</v>
      </c>
      <c r="O108" s="50"/>
    </row>
    <row r="109" spans="1:15" s="3" customFormat="1" ht="38.25">
      <c r="A109" s="7" t="s">
        <v>474</v>
      </c>
      <c r="B109" s="7" t="s">
        <v>7</v>
      </c>
      <c r="C109" s="70" t="s">
        <v>510</v>
      </c>
      <c r="D109" s="26">
        <f>'[1]Місто'!C193</f>
        <v>720520</v>
      </c>
      <c r="E109" s="26">
        <f>'[1]Місто'!D193</f>
        <v>433413</v>
      </c>
      <c r="F109" s="26">
        <f>'[1]Місто'!E193</f>
        <v>0</v>
      </c>
      <c r="G109" s="26">
        <f>H109+K109</f>
        <v>5254</v>
      </c>
      <c r="H109" s="26">
        <f>'[1]Місто'!G193</f>
        <v>0</v>
      </c>
      <c r="I109" s="26">
        <f>'[1]Місто'!H193</f>
        <v>0</v>
      </c>
      <c r="J109" s="26">
        <f>'[1]Місто'!I193</f>
        <v>0</v>
      </c>
      <c r="K109" s="26">
        <f>'[1]Місто'!J193</f>
        <v>5254</v>
      </c>
      <c r="L109" s="26">
        <f>'[1]Місто'!K193</f>
        <v>5254</v>
      </c>
      <c r="M109" s="26">
        <f>'[1]Місто'!L193</f>
        <v>5254</v>
      </c>
      <c r="N109" s="52">
        <f t="shared" si="18"/>
        <v>725774</v>
      </c>
      <c r="O109" s="50"/>
    </row>
    <row r="110" spans="1:16" ht="25.5">
      <c r="A110" s="87" t="s">
        <v>322</v>
      </c>
      <c r="B110" s="87" t="s">
        <v>165</v>
      </c>
      <c r="C110" s="92" t="s">
        <v>128</v>
      </c>
      <c r="D110" s="48">
        <f>D111</f>
        <v>71092572</v>
      </c>
      <c r="E110" s="48">
        <f aca="true" t="shared" si="22" ref="E110:M110">E111</f>
        <v>42081665</v>
      </c>
      <c r="F110" s="48">
        <f t="shared" si="22"/>
        <v>4633693</v>
      </c>
      <c r="G110" s="48">
        <f t="shared" si="22"/>
        <v>8132763</v>
      </c>
      <c r="H110" s="48">
        <f t="shared" si="22"/>
        <v>4537369</v>
      </c>
      <c r="I110" s="48">
        <f t="shared" si="22"/>
        <v>1636699</v>
      </c>
      <c r="J110" s="48">
        <f t="shared" si="22"/>
        <v>737573</v>
      </c>
      <c r="K110" s="48">
        <f t="shared" si="22"/>
        <v>3595394</v>
      </c>
      <c r="L110" s="48">
        <f t="shared" si="22"/>
        <v>2933823</v>
      </c>
      <c r="M110" s="48">
        <f t="shared" si="22"/>
        <v>153795</v>
      </c>
      <c r="N110" s="49">
        <f aca="true" t="shared" si="23" ref="N110:N123">D110+G110</f>
        <v>79225335</v>
      </c>
      <c r="O110" s="50">
        <f>'[1]Місто'!$M$194-N110</f>
        <v>0</v>
      </c>
      <c r="P110" s="56"/>
    </row>
    <row r="111" spans="1:16" ht="25.5">
      <c r="A111" s="82" t="s">
        <v>323</v>
      </c>
      <c r="B111" s="40"/>
      <c r="C111" s="117" t="s">
        <v>128</v>
      </c>
      <c r="D111" s="35">
        <f>SUM(D112:D123)</f>
        <v>71092572</v>
      </c>
      <c r="E111" s="35">
        <f aca="true" t="shared" si="24" ref="E111:M111">SUM(E112:E123)</f>
        <v>42081665</v>
      </c>
      <c r="F111" s="35">
        <f t="shared" si="24"/>
        <v>4633693</v>
      </c>
      <c r="G111" s="35">
        <f t="shared" si="24"/>
        <v>8132763</v>
      </c>
      <c r="H111" s="35">
        <f t="shared" si="24"/>
        <v>4537369</v>
      </c>
      <c r="I111" s="35">
        <f t="shared" si="24"/>
        <v>1636699</v>
      </c>
      <c r="J111" s="35">
        <f t="shared" si="24"/>
        <v>737573</v>
      </c>
      <c r="K111" s="35">
        <f t="shared" si="24"/>
        <v>3595394</v>
      </c>
      <c r="L111" s="35">
        <f t="shared" si="24"/>
        <v>2933823</v>
      </c>
      <c r="M111" s="35">
        <f t="shared" si="24"/>
        <v>153795</v>
      </c>
      <c r="N111" s="52">
        <f t="shared" si="23"/>
        <v>79225335</v>
      </c>
      <c r="O111" s="50"/>
      <c r="P111" s="56"/>
    </row>
    <row r="112" spans="1:16" ht="25.5">
      <c r="A112" s="69" t="s">
        <v>475</v>
      </c>
      <c r="B112" s="37" t="s">
        <v>7</v>
      </c>
      <c r="C112" s="70" t="s">
        <v>497</v>
      </c>
      <c r="D112" s="36">
        <f>'[1]Місто'!C196</f>
        <v>723349</v>
      </c>
      <c r="E112" s="36">
        <f>'[1]Місто'!D196</f>
        <v>487069</v>
      </c>
      <c r="F112" s="36">
        <f>'[1]Місто'!E196</f>
        <v>63277</v>
      </c>
      <c r="G112" s="36">
        <f aca="true" t="shared" si="25" ref="G112:G123">H112+K112</f>
        <v>0</v>
      </c>
      <c r="H112" s="36">
        <f>'[1]Місто'!G196</f>
        <v>0</v>
      </c>
      <c r="I112" s="36">
        <f>'[1]Місто'!H196</f>
        <v>0</v>
      </c>
      <c r="J112" s="36">
        <f>'[1]Місто'!I196</f>
        <v>0</v>
      </c>
      <c r="K112" s="36">
        <f>'[1]Місто'!J196</f>
        <v>0</v>
      </c>
      <c r="L112" s="36">
        <f>'[1]Місто'!K196</f>
        <v>0</v>
      </c>
      <c r="M112" s="36">
        <f>'[1]Місто'!L196</f>
        <v>0</v>
      </c>
      <c r="N112" s="52">
        <f t="shared" si="23"/>
        <v>723349</v>
      </c>
      <c r="O112" s="50"/>
      <c r="P112" s="56"/>
    </row>
    <row r="113" spans="1:16" ht="12.75">
      <c r="A113" s="69" t="s">
        <v>324</v>
      </c>
      <c r="B113" s="37">
        <v>110102</v>
      </c>
      <c r="C113" s="64" t="s">
        <v>23</v>
      </c>
      <c r="D113" s="36">
        <f>'[1]Місто'!C198</f>
        <v>3710082</v>
      </c>
      <c r="E113" s="36"/>
      <c r="F113" s="36"/>
      <c r="G113" s="36">
        <f t="shared" si="25"/>
        <v>686157</v>
      </c>
      <c r="H113" s="36"/>
      <c r="I113" s="36"/>
      <c r="J113" s="36"/>
      <c r="K113" s="36">
        <f>'[1]Місто'!J198</f>
        <v>686157</v>
      </c>
      <c r="L113" s="36">
        <f>'[1]Місто'!K198</f>
        <v>686157</v>
      </c>
      <c r="M113" s="36">
        <f>'[1]Місто'!L198</f>
        <v>16325</v>
      </c>
      <c r="N113" s="52">
        <f t="shared" si="23"/>
        <v>4396239</v>
      </c>
      <c r="O113" s="50"/>
      <c r="P113" s="56"/>
    </row>
    <row r="114" spans="1:16" ht="12.75">
      <c r="A114" s="69" t="s">
        <v>325</v>
      </c>
      <c r="B114" s="37">
        <v>110201</v>
      </c>
      <c r="C114" s="64" t="s">
        <v>24</v>
      </c>
      <c r="D114" s="36">
        <f>'[1]Місто'!C199</f>
        <v>13332204</v>
      </c>
      <c r="E114" s="36">
        <f>'[1]Місто'!D199</f>
        <v>7668846</v>
      </c>
      <c r="F114" s="36">
        <f>'[1]Місто'!E199</f>
        <v>1204954</v>
      </c>
      <c r="G114" s="36">
        <f t="shared" si="25"/>
        <v>1195658</v>
      </c>
      <c r="H114" s="36">
        <f>'[1]Місто'!G199</f>
        <v>9321</v>
      </c>
      <c r="I114" s="36">
        <f>'[1]Місто'!H199</f>
        <v>0</v>
      </c>
      <c r="J114" s="36">
        <f>'[1]Місто'!I199</f>
        <v>9321</v>
      </c>
      <c r="K114" s="36">
        <f>'[1]Місто'!J199</f>
        <v>1186337</v>
      </c>
      <c r="L114" s="36">
        <f>'[1]Місто'!K199</f>
        <v>1123216</v>
      </c>
      <c r="M114" s="36">
        <f>'[1]Місто'!L199</f>
        <v>65100</v>
      </c>
      <c r="N114" s="52">
        <f t="shared" si="23"/>
        <v>14527862</v>
      </c>
      <c r="O114" s="50"/>
      <c r="P114" s="56"/>
    </row>
    <row r="115" spans="1:16" ht="26.25" customHeight="1">
      <c r="A115" s="69" t="s">
        <v>326</v>
      </c>
      <c r="B115" s="37">
        <v>110204</v>
      </c>
      <c r="C115" s="64" t="s">
        <v>71</v>
      </c>
      <c r="D115" s="36">
        <f>'[1]Місто'!C200</f>
        <v>7376266</v>
      </c>
      <c r="E115" s="36">
        <f>'[1]Місто'!D200</f>
        <v>3686069</v>
      </c>
      <c r="F115" s="36">
        <f>'[1]Місто'!E200</f>
        <v>1916501</v>
      </c>
      <c r="G115" s="36">
        <f t="shared" si="25"/>
        <v>3002614</v>
      </c>
      <c r="H115" s="36">
        <f>'[1]Місто'!G200</f>
        <v>2272498</v>
      </c>
      <c r="I115" s="36">
        <f>'[1]Місто'!H200</f>
        <v>702571</v>
      </c>
      <c r="J115" s="36">
        <f>'[1]Місто'!I200</f>
        <v>527755</v>
      </c>
      <c r="K115" s="36">
        <f>'[1]Місто'!J200</f>
        <v>730116</v>
      </c>
      <c r="L115" s="36">
        <f>'[1]Місто'!K200</f>
        <v>564116</v>
      </c>
      <c r="M115" s="36">
        <f>'[1]Місто'!L200</f>
        <v>48176</v>
      </c>
      <c r="N115" s="52">
        <f t="shared" si="23"/>
        <v>10378880</v>
      </c>
      <c r="O115" s="50"/>
      <c r="P115" s="56"/>
    </row>
    <row r="116" spans="1:16" ht="12.75">
      <c r="A116" s="69" t="s">
        <v>327</v>
      </c>
      <c r="B116" s="37">
        <v>110205</v>
      </c>
      <c r="C116" s="64" t="s">
        <v>25</v>
      </c>
      <c r="D116" s="36">
        <f>'[1]Місто'!C201</f>
        <v>41338890</v>
      </c>
      <c r="E116" s="36">
        <f>'[1]Місто'!D201</f>
        <v>29125581</v>
      </c>
      <c r="F116" s="36">
        <f>'[1]Місто'!E201</f>
        <v>1398778</v>
      </c>
      <c r="G116" s="36">
        <f t="shared" si="25"/>
        <v>2950138</v>
      </c>
      <c r="H116" s="36">
        <f>'[1]Місто'!G201</f>
        <v>2255550</v>
      </c>
      <c r="I116" s="36">
        <f>'[1]Місто'!H201</f>
        <v>934128</v>
      </c>
      <c r="J116" s="36">
        <f>'[1]Місто'!I201</f>
        <v>200497</v>
      </c>
      <c r="K116" s="36">
        <f>'[1]Місто'!J201</f>
        <v>694588</v>
      </c>
      <c r="L116" s="36">
        <f>'[1]Місто'!K201</f>
        <v>262138</v>
      </c>
      <c r="M116" s="36">
        <f>'[1]Місто'!L201</f>
        <v>5000</v>
      </c>
      <c r="N116" s="52">
        <f t="shared" si="23"/>
        <v>44289028</v>
      </c>
      <c r="O116" s="50"/>
      <c r="P116" s="56"/>
    </row>
    <row r="117" spans="1:16" ht="12.75">
      <c r="A117" s="69" t="s">
        <v>328</v>
      </c>
      <c r="B117" s="37" t="s">
        <v>90</v>
      </c>
      <c r="C117" s="34" t="s">
        <v>91</v>
      </c>
      <c r="D117" s="36">
        <f>'[1]Місто'!$C$204</f>
        <v>880500</v>
      </c>
      <c r="E117" s="36"/>
      <c r="F117" s="36"/>
      <c r="G117" s="36"/>
      <c r="H117" s="36"/>
      <c r="I117" s="36"/>
      <c r="J117" s="36"/>
      <c r="K117" s="35"/>
      <c r="L117" s="35"/>
      <c r="M117" s="35"/>
      <c r="N117" s="52">
        <f t="shared" si="23"/>
        <v>880500</v>
      </c>
      <c r="O117" s="50"/>
      <c r="P117" s="56"/>
    </row>
    <row r="118" spans="1:17" ht="25.5">
      <c r="A118" s="69" t="s">
        <v>329</v>
      </c>
      <c r="B118" s="37">
        <v>110502</v>
      </c>
      <c r="C118" s="34" t="s">
        <v>333</v>
      </c>
      <c r="D118" s="122">
        <v>1032420</v>
      </c>
      <c r="E118" s="71">
        <v>610664</v>
      </c>
      <c r="F118" s="71"/>
      <c r="G118" s="122"/>
      <c r="H118" s="71"/>
      <c r="I118" s="36"/>
      <c r="J118" s="36"/>
      <c r="K118" s="35">
        <f>18527-18527</f>
        <v>0</v>
      </c>
      <c r="L118" s="35">
        <f>18527-18527</f>
        <v>0</v>
      </c>
      <c r="M118" s="35"/>
      <c r="N118" s="52">
        <f t="shared" si="23"/>
        <v>1032420</v>
      </c>
      <c r="O118" s="50">
        <f>'[1]Місто'!$C$205-D118-D119-D120-D121-D122</f>
        <v>0</v>
      </c>
      <c r="P118" s="56">
        <f>'[1]Місто'!$F$205-G118-G121</f>
        <v>0</v>
      </c>
      <c r="Q118" s="56">
        <f>'[1]Місто'!$L$205-M118-M121</f>
        <v>0</v>
      </c>
    </row>
    <row r="119" spans="1:16" ht="12.75">
      <c r="A119" s="69" t="s">
        <v>330</v>
      </c>
      <c r="B119" s="69" t="s">
        <v>332</v>
      </c>
      <c r="C119" s="34" t="s">
        <v>334</v>
      </c>
      <c r="D119" s="71">
        <v>141546</v>
      </c>
      <c r="E119" s="71">
        <v>102608</v>
      </c>
      <c r="F119" s="71"/>
      <c r="G119" s="71"/>
      <c r="H119" s="71"/>
      <c r="I119" s="36"/>
      <c r="J119" s="36"/>
      <c r="K119" s="35"/>
      <c r="L119" s="35"/>
      <c r="M119" s="35"/>
      <c r="N119" s="52">
        <f>D119+G119</f>
        <v>141546</v>
      </c>
      <c r="O119" s="50"/>
      <c r="P119" s="56"/>
    </row>
    <row r="120" spans="1:16" ht="12.75">
      <c r="A120" s="69" t="s">
        <v>331</v>
      </c>
      <c r="B120" s="69" t="s">
        <v>332</v>
      </c>
      <c r="C120" s="34" t="s">
        <v>335</v>
      </c>
      <c r="D120" s="71">
        <f>1934387+65694</f>
        <v>2000081</v>
      </c>
      <c r="E120" s="71">
        <v>105450</v>
      </c>
      <c r="F120" s="71"/>
      <c r="G120" s="71"/>
      <c r="H120" s="71"/>
      <c r="I120" s="36"/>
      <c r="J120" s="36"/>
      <c r="K120" s="35"/>
      <c r="L120" s="35"/>
      <c r="M120" s="35"/>
      <c r="N120" s="52">
        <f t="shared" si="23"/>
        <v>2000081</v>
      </c>
      <c r="O120" s="50"/>
      <c r="P120" s="56"/>
    </row>
    <row r="121" spans="1:16" ht="38.25">
      <c r="A121" s="69" t="s">
        <v>336</v>
      </c>
      <c r="B121" s="69" t="s">
        <v>332</v>
      </c>
      <c r="C121" s="34" t="s">
        <v>337</v>
      </c>
      <c r="D121" s="122">
        <v>482234</v>
      </c>
      <c r="E121" s="122">
        <v>295378</v>
      </c>
      <c r="F121" s="122">
        <v>50183</v>
      </c>
      <c r="G121" s="122">
        <v>88196</v>
      </c>
      <c r="H121" s="71"/>
      <c r="I121" s="36"/>
      <c r="J121" s="36"/>
      <c r="K121" s="35">
        <v>88196</v>
      </c>
      <c r="L121" s="35">
        <v>88196</v>
      </c>
      <c r="M121" s="35">
        <v>19194</v>
      </c>
      <c r="N121" s="52">
        <f t="shared" si="23"/>
        <v>570430</v>
      </c>
      <c r="O121" s="50"/>
      <c r="P121" s="56"/>
    </row>
    <row r="122" spans="1:16" ht="25.5">
      <c r="A122" s="69" t="s">
        <v>338</v>
      </c>
      <c r="B122" s="69" t="s">
        <v>332</v>
      </c>
      <c r="C122" s="34" t="s">
        <v>339</v>
      </c>
      <c r="D122" s="36">
        <v>75000</v>
      </c>
      <c r="E122" s="36"/>
      <c r="F122" s="36"/>
      <c r="G122" s="36"/>
      <c r="H122" s="36"/>
      <c r="I122" s="36"/>
      <c r="J122" s="36"/>
      <c r="K122" s="36"/>
      <c r="L122" s="36"/>
      <c r="M122" s="36"/>
      <c r="N122" s="52">
        <f t="shared" si="23"/>
        <v>75000</v>
      </c>
      <c r="O122" s="50"/>
      <c r="P122" s="56"/>
    </row>
    <row r="123" spans="1:16" s="51" customFormat="1" ht="25.5">
      <c r="A123" s="69" t="s">
        <v>340</v>
      </c>
      <c r="B123" s="37" t="s">
        <v>65</v>
      </c>
      <c r="C123" s="64" t="s">
        <v>185</v>
      </c>
      <c r="D123" s="36"/>
      <c r="E123" s="36"/>
      <c r="F123" s="36"/>
      <c r="G123" s="36">
        <f t="shared" si="25"/>
        <v>210000</v>
      </c>
      <c r="H123" s="36"/>
      <c r="I123" s="36"/>
      <c r="J123" s="36"/>
      <c r="K123" s="36">
        <f>L123</f>
        <v>210000</v>
      </c>
      <c r="L123" s="71">
        <f>'[1]Місто'!$K$207</f>
        <v>210000</v>
      </c>
      <c r="M123" s="36"/>
      <c r="N123" s="52">
        <f t="shared" si="23"/>
        <v>210000</v>
      </c>
      <c r="O123" s="50"/>
      <c r="P123" s="50"/>
    </row>
    <row r="124" spans="1:16" ht="38.25">
      <c r="A124" s="87" t="s">
        <v>341</v>
      </c>
      <c r="B124" s="87" t="s">
        <v>164</v>
      </c>
      <c r="C124" s="91" t="s">
        <v>145</v>
      </c>
      <c r="D124" s="48">
        <f>D125</f>
        <v>2103330</v>
      </c>
      <c r="E124" s="48">
        <f aca="true" t="shared" si="26" ref="E124:M124">E125</f>
        <v>1202009</v>
      </c>
      <c r="F124" s="48">
        <f t="shared" si="26"/>
        <v>67985</v>
      </c>
      <c r="G124" s="48">
        <f t="shared" si="26"/>
        <v>8240</v>
      </c>
      <c r="H124" s="48">
        <f t="shared" si="26"/>
        <v>0</v>
      </c>
      <c r="I124" s="48">
        <f t="shared" si="26"/>
        <v>0</v>
      </c>
      <c r="J124" s="48">
        <f t="shared" si="26"/>
        <v>0</v>
      </c>
      <c r="K124" s="48">
        <f t="shared" si="26"/>
        <v>8240</v>
      </c>
      <c r="L124" s="48">
        <f t="shared" si="26"/>
        <v>8240</v>
      </c>
      <c r="M124" s="48">
        <f t="shared" si="26"/>
        <v>0</v>
      </c>
      <c r="N124" s="49">
        <f>D124+G124</f>
        <v>2111570</v>
      </c>
      <c r="O124" s="50"/>
      <c r="P124" s="56"/>
    </row>
    <row r="125" spans="1:16" ht="38.25">
      <c r="A125" s="82" t="s">
        <v>342</v>
      </c>
      <c r="B125" s="40"/>
      <c r="C125" s="67" t="s">
        <v>145</v>
      </c>
      <c r="D125" s="35">
        <f>SUM(D126:D127)</f>
        <v>2103330</v>
      </c>
      <c r="E125" s="35">
        <f aca="true" t="shared" si="27" ref="E125:M125">SUM(E126:E127)</f>
        <v>1202009</v>
      </c>
      <c r="F125" s="35">
        <f t="shared" si="27"/>
        <v>67985</v>
      </c>
      <c r="G125" s="35">
        <f t="shared" si="27"/>
        <v>8240</v>
      </c>
      <c r="H125" s="35">
        <f t="shared" si="27"/>
        <v>0</v>
      </c>
      <c r="I125" s="35">
        <f t="shared" si="27"/>
        <v>0</v>
      </c>
      <c r="J125" s="35">
        <f t="shared" si="27"/>
        <v>0</v>
      </c>
      <c r="K125" s="35">
        <f t="shared" si="27"/>
        <v>8240</v>
      </c>
      <c r="L125" s="35">
        <f t="shared" si="27"/>
        <v>8240</v>
      </c>
      <c r="M125" s="35">
        <f t="shared" si="27"/>
        <v>0</v>
      </c>
      <c r="N125" s="52">
        <f>D125+G125</f>
        <v>2111570</v>
      </c>
      <c r="O125" s="50"/>
      <c r="P125" s="56"/>
    </row>
    <row r="126" spans="1:16" ht="39.75" customHeight="1">
      <c r="A126" s="69" t="s">
        <v>476</v>
      </c>
      <c r="B126" s="37" t="s">
        <v>7</v>
      </c>
      <c r="C126" s="70" t="s">
        <v>500</v>
      </c>
      <c r="D126" s="36">
        <f>'[1]Місто'!C215</f>
        <v>1874330</v>
      </c>
      <c r="E126" s="36">
        <f>'[1]Місто'!D215</f>
        <v>1202009</v>
      </c>
      <c r="F126" s="36">
        <f>'[1]Місто'!E215</f>
        <v>67985</v>
      </c>
      <c r="G126" s="36">
        <f>H126+K126</f>
        <v>8240</v>
      </c>
      <c r="H126" s="36">
        <f>'[1]Місто'!G215</f>
        <v>0</v>
      </c>
      <c r="I126" s="36">
        <f>'[1]Місто'!H215</f>
        <v>0</v>
      </c>
      <c r="J126" s="36">
        <f>'[1]Місто'!I215</f>
        <v>0</v>
      </c>
      <c r="K126" s="36">
        <f>'[1]Місто'!J215</f>
        <v>8240</v>
      </c>
      <c r="L126" s="36">
        <f>'[1]Місто'!K215</f>
        <v>8240</v>
      </c>
      <c r="M126" s="36">
        <f>'[1]Місто'!L215</f>
        <v>0</v>
      </c>
      <c r="N126" s="52">
        <f>D126+G126</f>
        <v>1882570</v>
      </c>
      <c r="O126" s="50"/>
      <c r="P126" s="56"/>
    </row>
    <row r="127" spans="1:16" ht="51">
      <c r="A127" s="69" t="s">
        <v>343</v>
      </c>
      <c r="B127" s="37" t="s">
        <v>30</v>
      </c>
      <c r="C127" s="70" t="s">
        <v>190</v>
      </c>
      <c r="D127" s="36">
        <f>'[1]Місто'!$C$222</f>
        <v>229000</v>
      </c>
      <c r="E127" s="36"/>
      <c r="F127" s="36"/>
      <c r="G127" s="36"/>
      <c r="H127" s="36"/>
      <c r="I127" s="36"/>
      <c r="J127" s="36"/>
      <c r="K127" s="36"/>
      <c r="L127" s="36"/>
      <c r="M127" s="36"/>
      <c r="N127" s="52">
        <f aca="true" t="shared" si="28" ref="N127:N138">D127+G127</f>
        <v>229000</v>
      </c>
      <c r="O127" s="50"/>
      <c r="P127" s="56"/>
    </row>
    <row r="128" spans="1:16" ht="25.5">
      <c r="A128" s="87" t="s">
        <v>344</v>
      </c>
      <c r="B128" s="87" t="s">
        <v>173</v>
      </c>
      <c r="C128" s="94" t="s">
        <v>131</v>
      </c>
      <c r="D128" s="48">
        <f>D130</f>
        <v>1067632</v>
      </c>
      <c r="E128" s="48">
        <f aca="true" t="shared" si="29" ref="E128:M128">E130</f>
        <v>722687</v>
      </c>
      <c r="F128" s="48">
        <f t="shared" si="29"/>
        <v>0</v>
      </c>
      <c r="G128" s="48">
        <f t="shared" si="29"/>
        <v>168214</v>
      </c>
      <c r="H128" s="48">
        <f t="shared" si="29"/>
        <v>125164</v>
      </c>
      <c r="I128" s="48">
        <f t="shared" si="29"/>
        <v>0</v>
      </c>
      <c r="J128" s="48">
        <f t="shared" si="29"/>
        <v>0</v>
      </c>
      <c r="K128" s="48">
        <f t="shared" si="29"/>
        <v>43050</v>
      </c>
      <c r="L128" s="48">
        <f t="shared" si="29"/>
        <v>43050</v>
      </c>
      <c r="M128" s="48">
        <f t="shared" si="29"/>
        <v>0</v>
      </c>
      <c r="N128" s="49">
        <f t="shared" si="28"/>
        <v>1235846</v>
      </c>
      <c r="O128" s="50"/>
      <c r="P128" s="56"/>
    </row>
    <row r="129" spans="1:16" ht="25.5">
      <c r="A129" s="82" t="s">
        <v>345</v>
      </c>
      <c r="B129" s="40"/>
      <c r="C129" s="67" t="s">
        <v>131</v>
      </c>
      <c r="D129" s="35">
        <f>D130</f>
        <v>1067632</v>
      </c>
      <c r="E129" s="35">
        <f>E130</f>
        <v>722687</v>
      </c>
      <c r="F129" s="35">
        <f>F130</f>
        <v>0</v>
      </c>
      <c r="G129" s="35">
        <f>G130</f>
        <v>168214</v>
      </c>
      <c r="H129" s="35">
        <f>H130</f>
        <v>125164</v>
      </c>
      <c r="I129" s="35"/>
      <c r="J129" s="35"/>
      <c r="K129" s="35">
        <f>K130</f>
        <v>43050</v>
      </c>
      <c r="L129" s="35">
        <f>L130</f>
        <v>43050</v>
      </c>
      <c r="M129" s="35">
        <f>M130</f>
        <v>0</v>
      </c>
      <c r="N129" s="52">
        <f t="shared" si="28"/>
        <v>1235846</v>
      </c>
      <c r="O129" s="50"/>
      <c r="P129" s="56"/>
    </row>
    <row r="130" spans="1:16" ht="66" customHeight="1">
      <c r="A130" s="138" t="s">
        <v>346</v>
      </c>
      <c r="B130" s="138" t="s">
        <v>7</v>
      </c>
      <c r="C130" s="70" t="s">
        <v>512</v>
      </c>
      <c r="D130" s="36">
        <f>'[1]Місто'!C226</f>
        <v>1067632</v>
      </c>
      <c r="E130" s="36">
        <f>'[1]Місто'!D226</f>
        <v>722687</v>
      </c>
      <c r="F130" s="36">
        <f>'[1]Місто'!E226</f>
        <v>0</v>
      </c>
      <c r="G130" s="36">
        <f>H130+K130</f>
        <v>168214</v>
      </c>
      <c r="H130" s="36">
        <f>'[1]Місто'!G226</f>
        <v>125164</v>
      </c>
      <c r="I130" s="36">
        <f>'[1]Місто'!H226</f>
        <v>0</v>
      </c>
      <c r="J130" s="36">
        <f>'[1]Місто'!I226</f>
        <v>0</v>
      </c>
      <c r="K130" s="36">
        <f>'[1]Місто'!J226</f>
        <v>43050</v>
      </c>
      <c r="L130" s="36">
        <f>'[1]Місто'!K226</f>
        <v>43050</v>
      </c>
      <c r="M130" s="36">
        <f>'[1]Місто'!L226</f>
        <v>0</v>
      </c>
      <c r="N130" s="52">
        <f t="shared" si="28"/>
        <v>1235846</v>
      </c>
      <c r="O130" s="50"/>
      <c r="P130" s="56"/>
    </row>
    <row r="131" spans="1:16" ht="38.25">
      <c r="A131" s="87" t="s">
        <v>347</v>
      </c>
      <c r="B131" s="87" t="s">
        <v>161</v>
      </c>
      <c r="C131" s="86" t="s">
        <v>147</v>
      </c>
      <c r="D131" s="48">
        <f>D132</f>
        <v>19690591</v>
      </c>
      <c r="E131" s="48">
        <f aca="true" t="shared" si="30" ref="E131:M131">E132</f>
        <v>1250120</v>
      </c>
      <c r="F131" s="48">
        <f t="shared" si="30"/>
        <v>122060</v>
      </c>
      <c r="G131" s="48">
        <f t="shared" si="30"/>
        <v>55845227</v>
      </c>
      <c r="H131" s="48">
        <f t="shared" si="30"/>
        <v>0</v>
      </c>
      <c r="I131" s="48">
        <f t="shared" si="30"/>
        <v>0</v>
      </c>
      <c r="J131" s="48">
        <f t="shared" si="30"/>
        <v>0</v>
      </c>
      <c r="K131" s="48">
        <f t="shared" si="30"/>
        <v>55845227</v>
      </c>
      <c r="L131" s="48">
        <f t="shared" si="30"/>
        <v>55845227</v>
      </c>
      <c r="M131" s="48">
        <f t="shared" si="30"/>
        <v>2545554</v>
      </c>
      <c r="N131" s="49">
        <f t="shared" si="28"/>
        <v>75535818</v>
      </c>
      <c r="O131" s="50"/>
      <c r="P131" s="56"/>
    </row>
    <row r="132" spans="1:16" ht="38.25">
      <c r="A132" s="82" t="s">
        <v>348</v>
      </c>
      <c r="B132" s="40"/>
      <c r="C132" s="67" t="s">
        <v>147</v>
      </c>
      <c r="D132" s="35">
        <f>SUM(D133:D140)</f>
        <v>19690591</v>
      </c>
      <c r="E132" s="35">
        <f aca="true" t="shared" si="31" ref="E132:M132">SUM(E133:E140)</f>
        <v>1250120</v>
      </c>
      <c r="F132" s="35">
        <f t="shared" si="31"/>
        <v>122060</v>
      </c>
      <c r="G132" s="35">
        <f t="shared" si="31"/>
        <v>55845227</v>
      </c>
      <c r="H132" s="35">
        <f t="shared" si="31"/>
        <v>0</v>
      </c>
      <c r="I132" s="35">
        <f t="shared" si="31"/>
        <v>0</v>
      </c>
      <c r="J132" s="35">
        <f t="shared" si="31"/>
        <v>0</v>
      </c>
      <c r="K132" s="35">
        <f t="shared" si="31"/>
        <v>55845227</v>
      </c>
      <c r="L132" s="35">
        <f t="shared" si="31"/>
        <v>55845227</v>
      </c>
      <c r="M132" s="35">
        <f t="shared" si="31"/>
        <v>2545554</v>
      </c>
      <c r="N132" s="52">
        <f t="shared" si="28"/>
        <v>75535818</v>
      </c>
      <c r="O132" s="50"/>
      <c r="P132" s="56"/>
    </row>
    <row r="133" spans="1:16" ht="39" customHeight="1">
      <c r="A133" s="69" t="s">
        <v>477</v>
      </c>
      <c r="B133" s="37" t="s">
        <v>7</v>
      </c>
      <c r="C133" s="70" t="s">
        <v>511</v>
      </c>
      <c r="D133" s="36">
        <f>'[1]Місто'!C229</f>
        <v>1972638</v>
      </c>
      <c r="E133" s="36">
        <f>'[1]Місто'!D229</f>
        <v>1250120</v>
      </c>
      <c r="F133" s="36">
        <f>'[1]Місто'!E229</f>
        <v>122060</v>
      </c>
      <c r="G133" s="36">
        <f aca="true" t="shared" si="32" ref="G133:G140">H133+K133</f>
        <v>0</v>
      </c>
      <c r="H133" s="36">
        <f>'[1]Місто'!G229</f>
        <v>0</v>
      </c>
      <c r="I133" s="36">
        <f>'[1]Місто'!H229</f>
        <v>0</v>
      </c>
      <c r="J133" s="36">
        <f>'[1]Місто'!I229</f>
        <v>0</v>
      </c>
      <c r="K133" s="36">
        <f>'[1]Місто'!J229</f>
        <v>0</v>
      </c>
      <c r="L133" s="36">
        <f>'[1]Місто'!K229</f>
        <v>0</v>
      </c>
      <c r="M133" s="36">
        <f>'[1]Місто'!L229</f>
        <v>0</v>
      </c>
      <c r="N133" s="52">
        <f t="shared" si="28"/>
        <v>1972638</v>
      </c>
      <c r="O133" s="50"/>
      <c r="P133" s="56"/>
    </row>
    <row r="134" spans="1:16" ht="28.5" customHeight="1">
      <c r="A134" s="69" t="s">
        <v>349</v>
      </c>
      <c r="B134" s="37" t="s">
        <v>86</v>
      </c>
      <c r="C134" s="64" t="s">
        <v>350</v>
      </c>
      <c r="D134" s="36"/>
      <c r="E134" s="36"/>
      <c r="F134" s="36"/>
      <c r="G134" s="36">
        <f t="shared" si="32"/>
        <v>36022090</v>
      </c>
      <c r="H134" s="36"/>
      <c r="I134" s="36"/>
      <c r="J134" s="36"/>
      <c r="K134" s="36">
        <f>'[1]Місто'!J231</f>
        <v>36022090</v>
      </c>
      <c r="L134" s="36">
        <f>'[1]Місто'!K231</f>
        <v>36022090</v>
      </c>
      <c r="M134" s="36">
        <f>'[1]Місто'!L231</f>
        <v>2095164</v>
      </c>
      <c r="N134" s="52">
        <f t="shared" si="28"/>
        <v>36022090</v>
      </c>
      <c r="O134" s="50"/>
      <c r="P134" s="56"/>
    </row>
    <row r="135" spans="1:16" ht="25.5">
      <c r="A135" s="69" t="s">
        <v>351</v>
      </c>
      <c r="B135" s="37" t="s">
        <v>97</v>
      </c>
      <c r="C135" s="64" t="s">
        <v>352</v>
      </c>
      <c r="D135" s="36"/>
      <c r="E135" s="36"/>
      <c r="F135" s="36"/>
      <c r="G135" s="36">
        <f>H135+K135</f>
        <v>0</v>
      </c>
      <c r="H135" s="36"/>
      <c r="I135" s="36"/>
      <c r="J135" s="36"/>
      <c r="K135" s="36"/>
      <c r="L135" s="36"/>
      <c r="M135" s="36"/>
      <c r="N135" s="52">
        <f t="shared" si="28"/>
        <v>0</v>
      </c>
      <c r="O135" s="50"/>
      <c r="P135" s="56"/>
    </row>
    <row r="136" spans="1:16" ht="25.5">
      <c r="A136" s="69" t="s">
        <v>353</v>
      </c>
      <c r="B136" s="37" t="s">
        <v>65</v>
      </c>
      <c r="C136" s="64" t="s">
        <v>185</v>
      </c>
      <c r="D136" s="36"/>
      <c r="E136" s="36"/>
      <c r="F136" s="36"/>
      <c r="G136" s="36">
        <f t="shared" si="32"/>
        <v>11567999</v>
      </c>
      <c r="H136" s="36"/>
      <c r="I136" s="36"/>
      <c r="J136" s="36"/>
      <c r="K136" s="36">
        <f>'[1]Місто'!$J$238</f>
        <v>11567999</v>
      </c>
      <c r="L136" s="71">
        <f>'[1]Місто'!$K$238</f>
        <v>11567999</v>
      </c>
      <c r="M136" s="36">
        <f>'[1]Місто'!$L$238</f>
        <v>229390</v>
      </c>
      <c r="N136" s="52">
        <f t="shared" si="28"/>
        <v>11567999</v>
      </c>
      <c r="O136" s="50"/>
      <c r="P136" s="56"/>
    </row>
    <row r="137" spans="1:16" ht="25.5">
      <c r="A137" s="69" t="s">
        <v>523</v>
      </c>
      <c r="B137" s="69" t="s">
        <v>522</v>
      </c>
      <c r="C137" s="64" t="s">
        <v>524</v>
      </c>
      <c r="D137" s="36"/>
      <c r="E137" s="36"/>
      <c r="F137" s="36"/>
      <c r="G137" s="36">
        <f t="shared" si="32"/>
        <v>2902495</v>
      </c>
      <c r="H137" s="36"/>
      <c r="I137" s="36"/>
      <c r="J137" s="36"/>
      <c r="K137" s="36">
        <f>L137</f>
        <v>2902495</v>
      </c>
      <c r="L137" s="71">
        <f>'[1]Місто'!$K$239</f>
        <v>2902495</v>
      </c>
      <c r="M137" s="36"/>
      <c r="N137" s="52">
        <f t="shared" si="28"/>
        <v>2902495</v>
      </c>
      <c r="O137" s="50"/>
      <c r="P137" s="56"/>
    </row>
    <row r="138" spans="1:16" ht="25.5">
      <c r="A138" s="69" t="s">
        <v>354</v>
      </c>
      <c r="B138" s="69" t="s">
        <v>74</v>
      </c>
      <c r="C138" s="68" t="s">
        <v>355</v>
      </c>
      <c r="D138" s="36"/>
      <c r="E138" s="36"/>
      <c r="F138" s="36"/>
      <c r="G138" s="36">
        <f t="shared" si="32"/>
        <v>3248800</v>
      </c>
      <c r="H138" s="36"/>
      <c r="I138" s="36"/>
      <c r="J138" s="36"/>
      <c r="K138" s="36">
        <f>L138</f>
        <v>3248800</v>
      </c>
      <c r="L138" s="36">
        <f>'[1]Місто'!$K$244</f>
        <v>3248800</v>
      </c>
      <c r="M138" s="36"/>
      <c r="N138" s="52">
        <f t="shared" si="28"/>
        <v>3248800</v>
      </c>
      <c r="O138" s="50"/>
      <c r="P138" s="56"/>
    </row>
    <row r="139" spans="1:16" s="51" customFormat="1" ht="26.25" customHeight="1">
      <c r="A139" s="69" t="s">
        <v>357</v>
      </c>
      <c r="B139" s="69" t="s">
        <v>30</v>
      </c>
      <c r="C139" s="68" t="s">
        <v>356</v>
      </c>
      <c r="D139" s="36">
        <f>'[1]Місто'!$C$249+'[1]Місто'!$C$251+'[1]Місто'!$C$252+'[1]Місто'!$C$253+'[1]Місто'!$C$254+'[1]Місто'!$C$255+'[1]Місто'!$C$259+'[1]Місто'!$C$261</f>
        <v>9452454</v>
      </c>
      <c r="E139" s="36"/>
      <c r="F139" s="36"/>
      <c r="G139" s="36">
        <f>H139+K139</f>
        <v>2103843</v>
      </c>
      <c r="H139" s="36"/>
      <c r="I139" s="36"/>
      <c r="J139" s="36"/>
      <c r="K139" s="36">
        <f>'[1]Місто'!$J$248</f>
        <v>2103843</v>
      </c>
      <c r="L139" s="36">
        <f>K139</f>
        <v>2103843</v>
      </c>
      <c r="M139" s="36">
        <f>'[1]Місто'!$L$248</f>
        <v>221000</v>
      </c>
      <c r="N139" s="52">
        <f>D139+G139</f>
        <v>11556297</v>
      </c>
      <c r="O139" s="50"/>
      <c r="P139" s="50"/>
    </row>
    <row r="140" spans="1:16" ht="38.25">
      <c r="A140" s="69" t="s">
        <v>358</v>
      </c>
      <c r="B140" s="69" t="s">
        <v>30</v>
      </c>
      <c r="C140" s="68" t="s">
        <v>195</v>
      </c>
      <c r="D140" s="36">
        <f>'[1]Місто'!$C$257+'[1]Місто'!$C$258</f>
        <v>8265499</v>
      </c>
      <c r="E140" s="36"/>
      <c r="F140" s="36"/>
      <c r="G140" s="36">
        <f t="shared" si="32"/>
        <v>0</v>
      </c>
      <c r="H140" s="36"/>
      <c r="I140" s="36"/>
      <c r="J140" s="36"/>
      <c r="K140" s="36"/>
      <c r="L140" s="36"/>
      <c r="M140" s="36"/>
      <c r="N140" s="52">
        <f>D140+G140</f>
        <v>8265499</v>
      </c>
      <c r="O140" s="50"/>
      <c r="P140" s="56"/>
    </row>
    <row r="141" spans="1:16" ht="40.5" customHeight="1">
      <c r="A141" s="87" t="s">
        <v>359</v>
      </c>
      <c r="B141" s="87" t="s">
        <v>163</v>
      </c>
      <c r="C141" s="88" t="s">
        <v>124</v>
      </c>
      <c r="D141" s="48">
        <f>D142</f>
        <v>82378494</v>
      </c>
      <c r="E141" s="48">
        <f aca="true" t="shared" si="33" ref="E141:M141">E142</f>
        <v>851585</v>
      </c>
      <c r="F141" s="48">
        <f t="shared" si="33"/>
        <v>42810923</v>
      </c>
      <c r="G141" s="48">
        <f t="shared" si="33"/>
        <v>78089414</v>
      </c>
      <c r="H141" s="48">
        <f t="shared" si="33"/>
        <v>12696925</v>
      </c>
      <c r="I141" s="48">
        <f t="shared" si="33"/>
        <v>0</v>
      </c>
      <c r="J141" s="48">
        <f t="shared" si="33"/>
        <v>2700000</v>
      </c>
      <c r="K141" s="48">
        <f t="shared" si="33"/>
        <v>65392489</v>
      </c>
      <c r="L141" s="48">
        <f t="shared" si="33"/>
        <v>40519690</v>
      </c>
      <c r="M141" s="48">
        <f t="shared" si="33"/>
        <v>629523</v>
      </c>
      <c r="N141" s="49">
        <f aca="true" t="shared" si="34" ref="N141:N146">D141+G141</f>
        <v>160467908</v>
      </c>
      <c r="O141" s="50"/>
      <c r="P141" s="56"/>
    </row>
    <row r="142" spans="1:16" ht="52.5" customHeight="1">
      <c r="A142" s="118" t="s">
        <v>360</v>
      </c>
      <c r="B142" s="59"/>
      <c r="C142" s="55" t="s">
        <v>124</v>
      </c>
      <c r="D142" s="52">
        <f>SUM(D143:D152)</f>
        <v>82378494</v>
      </c>
      <c r="E142" s="52">
        <f aca="true" t="shared" si="35" ref="E142:M142">SUM(E143:E152)</f>
        <v>851585</v>
      </c>
      <c r="F142" s="52">
        <f t="shared" si="35"/>
        <v>42810923</v>
      </c>
      <c r="G142" s="52">
        <f t="shared" si="35"/>
        <v>78089414</v>
      </c>
      <c r="H142" s="52">
        <f t="shared" si="35"/>
        <v>12696925</v>
      </c>
      <c r="I142" s="52">
        <f t="shared" si="35"/>
        <v>0</v>
      </c>
      <c r="J142" s="52">
        <f t="shared" si="35"/>
        <v>2700000</v>
      </c>
      <c r="K142" s="52">
        <f t="shared" si="35"/>
        <v>65392489</v>
      </c>
      <c r="L142" s="52">
        <f t="shared" si="35"/>
        <v>40519690</v>
      </c>
      <c r="M142" s="52">
        <f t="shared" si="35"/>
        <v>629523</v>
      </c>
      <c r="N142" s="52">
        <f t="shared" si="34"/>
        <v>160467908</v>
      </c>
      <c r="O142" s="50"/>
      <c r="P142" s="56"/>
    </row>
    <row r="143" spans="1:16" ht="25.5">
      <c r="A143" s="69" t="s">
        <v>478</v>
      </c>
      <c r="B143" s="37" t="s">
        <v>7</v>
      </c>
      <c r="C143" s="70" t="s">
        <v>498</v>
      </c>
      <c r="D143" s="52">
        <f>'[1]Місто'!C264</f>
        <v>1439858</v>
      </c>
      <c r="E143" s="52">
        <f>'[1]Місто'!D264</f>
        <v>851585</v>
      </c>
      <c r="F143" s="52">
        <f>'[1]Місто'!E264</f>
        <v>110790</v>
      </c>
      <c r="G143" s="36">
        <f>H143+K143</f>
        <v>0</v>
      </c>
      <c r="H143" s="52">
        <f>'[1]Місто'!G264</f>
        <v>0</v>
      </c>
      <c r="I143" s="52">
        <f>'[1]Місто'!H264</f>
        <v>0</v>
      </c>
      <c r="J143" s="52">
        <f>'[1]Місто'!I264</f>
        <v>0</v>
      </c>
      <c r="K143" s="52">
        <f>'[1]Місто'!J264</f>
        <v>0</v>
      </c>
      <c r="L143" s="52">
        <f>'[1]Місто'!K264</f>
        <v>0</v>
      </c>
      <c r="M143" s="52">
        <f>'[1]Місто'!L264</f>
        <v>0</v>
      </c>
      <c r="N143" s="52">
        <f t="shared" si="34"/>
        <v>1439858</v>
      </c>
      <c r="O143" s="50"/>
      <c r="P143" s="56"/>
    </row>
    <row r="144" spans="1:16" ht="25.5">
      <c r="A144" s="69" t="s">
        <v>361</v>
      </c>
      <c r="B144" s="37" t="s">
        <v>20</v>
      </c>
      <c r="C144" s="70" t="s">
        <v>362</v>
      </c>
      <c r="D144" s="36">
        <f>'[1]Місто'!$C$266</f>
        <v>161754</v>
      </c>
      <c r="E144" s="36"/>
      <c r="F144" s="36"/>
      <c r="G144" s="36">
        <f>H144+K144</f>
        <v>0</v>
      </c>
      <c r="H144" s="36"/>
      <c r="I144" s="36"/>
      <c r="J144" s="36"/>
      <c r="K144" s="36"/>
      <c r="L144" s="36"/>
      <c r="M144" s="36"/>
      <c r="N144" s="52">
        <f t="shared" si="34"/>
        <v>161754</v>
      </c>
      <c r="O144" s="50"/>
      <c r="P144" s="56"/>
    </row>
    <row r="145" spans="1:16" ht="18" customHeight="1">
      <c r="A145" s="69" t="s">
        <v>363</v>
      </c>
      <c r="B145" s="37">
        <v>100203</v>
      </c>
      <c r="C145" s="64" t="s">
        <v>116</v>
      </c>
      <c r="D145" s="36">
        <f>'[1]Місто'!C269</f>
        <v>74487967</v>
      </c>
      <c r="E145" s="36">
        <f>'[1]Місто'!D269</f>
        <v>0</v>
      </c>
      <c r="F145" s="36">
        <f>'[1]Місто'!E269</f>
        <v>42700133</v>
      </c>
      <c r="G145" s="36">
        <f>H145+K145</f>
        <v>4392072</v>
      </c>
      <c r="H145" s="36">
        <f>'[1]Місто'!G269</f>
        <v>0</v>
      </c>
      <c r="I145" s="36">
        <f>'[1]Місто'!H269</f>
        <v>0</v>
      </c>
      <c r="J145" s="36">
        <f>'[1]Місто'!I269</f>
        <v>0</v>
      </c>
      <c r="K145" s="36">
        <f>'[1]Місто'!J269</f>
        <v>4392072</v>
      </c>
      <c r="L145" s="36">
        <f>'[1]Місто'!K269</f>
        <v>4392072</v>
      </c>
      <c r="M145" s="36">
        <f>'[1]Місто'!L269</f>
        <v>372023</v>
      </c>
      <c r="N145" s="52">
        <f t="shared" si="34"/>
        <v>78880039</v>
      </c>
      <c r="O145" s="50"/>
      <c r="P145" s="56"/>
    </row>
    <row r="146" spans="1:16" ht="27" customHeight="1">
      <c r="A146" s="69" t="s">
        <v>364</v>
      </c>
      <c r="B146" s="37" t="s">
        <v>65</v>
      </c>
      <c r="C146" s="64" t="s">
        <v>185</v>
      </c>
      <c r="D146" s="36"/>
      <c r="E146" s="36"/>
      <c r="F146" s="36"/>
      <c r="G146" s="36">
        <f>H146+K146</f>
        <v>24374396</v>
      </c>
      <c r="H146" s="36"/>
      <c r="I146" s="36"/>
      <c r="J146" s="36"/>
      <c r="K146" s="36">
        <f>L146</f>
        <v>24374396</v>
      </c>
      <c r="L146" s="71">
        <f>'[1]Місто'!K272</f>
        <v>24374396</v>
      </c>
      <c r="M146" s="71">
        <f>'[1]Місто'!L272</f>
        <v>257500</v>
      </c>
      <c r="N146" s="52">
        <f t="shared" si="34"/>
        <v>24374396</v>
      </c>
      <c r="O146" s="50"/>
      <c r="P146" s="56"/>
    </row>
    <row r="147" spans="1:16" ht="25.5">
      <c r="A147" s="69" t="s">
        <v>365</v>
      </c>
      <c r="B147" s="37">
        <v>170703</v>
      </c>
      <c r="C147" s="64" t="s">
        <v>366</v>
      </c>
      <c r="D147" s="36"/>
      <c r="E147" s="36"/>
      <c r="F147" s="36"/>
      <c r="G147" s="36">
        <f>'[1]Місто'!F276</f>
        <v>33300880</v>
      </c>
      <c r="H147" s="36">
        <f>'[1]Місто'!G276</f>
        <v>12676425</v>
      </c>
      <c r="I147" s="36">
        <f>'[1]Місто'!H276</f>
        <v>0</v>
      </c>
      <c r="J147" s="36">
        <f>'[1]Місто'!I276</f>
        <v>2700000</v>
      </c>
      <c r="K147" s="36">
        <f>'[1]Місто'!J276</f>
        <v>20624455</v>
      </c>
      <c r="L147" s="36">
        <f>'[1]Місто'!K276</f>
        <v>0</v>
      </c>
      <c r="M147" s="36">
        <f>'[1]Місто'!L276</f>
        <v>0</v>
      </c>
      <c r="N147" s="52">
        <f aca="true" t="shared" si="36" ref="N147:N152">D147+G147</f>
        <v>33300880</v>
      </c>
      <c r="O147" s="50"/>
      <c r="P147" s="56"/>
    </row>
    <row r="148" spans="1:16" ht="25.5">
      <c r="A148" s="69" t="s">
        <v>367</v>
      </c>
      <c r="B148" s="37" t="s">
        <v>74</v>
      </c>
      <c r="C148" s="64" t="s">
        <v>355</v>
      </c>
      <c r="D148" s="36"/>
      <c r="E148" s="36"/>
      <c r="F148" s="36"/>
      <c r="G148" s="36">
        <f>H148+K148</f>
        <v>11753222</v>
      </c>
      <c r="H148" s="36"/>
      <c r="I148" s="36"/>
      <c r="J148" s="36"/>
      <c r="K148" s="36">
        <f>L148</f>
        <v>11753222</v>
      </c>
      <c r="L148" s="36">
        <f>'[1]Місто'!$K$279</f>
        <v>11753222</v>
      </c>
      <c r="M148" s="36"/>
      <c r="N148" s="52">
        <f t="shared" si="36"/>
        <v>11753222</v>
      </c>
      <c r="O148" s="50"/>
      <c r="P148" s="56"/>
    </row>
    <row r="149" spans="1:16" ht="27" customHeight="1">
      <c r="A149" s="69" t="s">
        <v>368</v>
      </c>
      <c r="B149" s="37" t="s">
        <v>64</v>
      </c>
      <c r="C149" s="57" t="s">
        <v>72</v>
      </c>
      <c r="D149" s="36"/>
      <c r="E149" s="36"/>
      <c r="F149" s="36"/>
      <c r="G149" s="36">
        <f>H149+K149</f>
        <v>4248344</v>
      </c>
      <c r="H149" s="36"/>
      <c r="I149" s="36"/>
      <c r="J149" s="36"/>
      <c r="K149" s="36">
        <f>4248344</f>
        <v>4248344</v>
      </c>
      <c r="L149" s="36"/>
      <c r="M149" s="36"/>
      <c r="N149" s="52">
        <f t="shared" si="36"/>
        <v>4248344</v>
      </c>
      <c r="O149" s="50"/>
      <c r="P149" s="56"/>
    </row>
    <row r="150" spans="1:16" s="51" customFormat="1" ht="30" customHeight="1">
      <c r="A150" s="69" t="s">
        <v>369</v>
      </c>
      <c r="B150" s="37" t="s">
        <v>29</v>
      </c>
      <c r="C150" s="68" t="s">
        <v>187</v>
      </c>
      <c r="D150" s="36"/>
      <c r="E150" s="36"/>
      <c r="F150" s="36"/>
      <c r="G150" s="36">
        <f>H150+K150</f>
        <v>20500</v>
      </c>
      <c r="H150" s="36">
        <v>20500</v>
      </c>
      <c r="I150" s="36"/>
      <c r="J150" s="36"/>
      <c r="K150" s="36"/>
      <c r="L150" s="36"/>
      <c r="M150" s="36"/>
      <c r="N150" s="52">
        <f t="shared" si="36"/>
        <v>20500</v>
      </c>
      <c r="O150" s="50"/>
      <c r="P150" s="50"/>
    </row>
    <row r="151" spans="1:16" ht="38.25" customHeight="1">
      <c r="A151" s="69" t="s">
        <v>370</v>
      </c>
      <c r="B151" s="69" t="s">
        <v>30</v>
      </c>
      <c r="C151" s="68" t="s">
        <v>195</v>
      </c>
      <c r="D151" s="36">
        <f>2050000+55046+40800+1600000+21053+1999600+44300+152000+23983</f>
        <v>5986782</v>
      </c>
      <c r="E151" s="36"/>
      <c r="F151" s="36"/>
      <c r="G151" s="36">
        <f>H151+K151</f>
        <v>0</v>
      </c>
      <c r="H151" s="36"/>
      <c r="I151" s="36"/>
      <c r="J151" s="36"/>
      <c r="K151" s="36"/>
      <c r="L151" s="36"/>
      <c r="M151" s="36"/>
      <c r="N151" s="52">
        <f t="shared" si="36"/>
        <v>5986782</v>
      </c>
      <c r="O151" s="50"/>
      <c r="P151" s="56"/>
    </row>
    <row r="152" spans="1:16" ht="48" customHeight="1">
      <c r="A152" s="69" t="s">
        <v>371</v>
      </c>
      <c r="B152" s="69" t="s">
        <v>30</v>
      </c>
      <c r="C152" s="68" t="s">
        <v>190</v>
      </c>
      <c r="D152" s="36">
        <f>45653+120375+136105</f>
        <v>302133</v>
      </c>
      <c r="E152" s="36"/>
      <c r="F152" s="36"/>
      <c r="G152" s="36"/>
      <c r="H152" s="36"/>
      <c r="I152" s="36"/>
      <c r="J152" s="36"/>
      <c r="K152" s="36"/>
      <c r="L152" s="36"/>
      <c r="M152" s="36"/>
      <c r="N152" s="52">
        <f t="shared" si="36"/>
        <v>302133</v>
      </c>
      <c r="O152" s="50"/>
      <c r="P152" s="56"/>
    </row>
    <row r="153" spans="1:16" ht="24">
      <c r="A153" s="87" t="s">
        <v>372</v>
      </c>
      <c r="B153" s="87" t="s">
        <v>162</v>
      </c>
      <c r="C153" s="93" t="s">
        <v>121</v>
      </c>
      <c r="D153" s="48">
        <f>D154</f>
        <v>2522385</v>
      </c>
      <c r="E153" s="48">
        <f aca="true" t="shared" si="37" ref="E153:M153">E154</f>
        <v>1276847</v>
      </c>
      <c r="F153" s="48">
        <f t="shared" si="37"/>
        <v>127350</v>
      </c>
      <c r="G153" s="48">
        <f t="shared" si="37"/>
        <v>10423</v>
      </c>
      <c r="H153" s="48">
        <f t="shared" si="37"/>
        <v>0</v>
      </c>
      <c r="I153" s="48">
        <f t="shared" si="37"/>
        <v>0</v>
      </c>
      <c r="J153" s="48">
        <f t="shared" si="37"/>
        <v>0</v>
      </c>
      <c r="K153" s="48">
        <f t="shared" si="37"/>
        <v>10423</v>
      </c>
      <c r="L153" s="48">
        <f t="shared" si="37"/>
        <v>10423</v>
      </c>
      <c r="M153" s="48">
        <f t="shared" si="37"/>
        <v>0</v>
      </c>
      <c r="N153" s="49">
        <f aca="true" t="shared" si="38" ref="N153:N172">D153+G153</f>
        <v>2532808</v>
      </c>
      <c r="O153" s="50"/>
      <c r="P153" s="56"/>
    </row>
    <row r="154" spans="1:16" ht="38.25">
      <c r="A154" s="82" t="s">
        <v>373</v>
      </c>
      <c r="B154" s="40"/>
      <c r="C154" s="67" t="s">
        <v>121</v>
      </c>
      <c r="D154" s="35">
        <f>SUM(D155:D156)</f>
        <v>2522385</v>
      </c>
      <c r="E154" s="35">
        <f aca="true" t="shared" si="39" ref="E154:M154">SUM(E155:E156)</f>
        <v>1276847</v>
      </c>
      <c r="F154" s="35">
        <f t="shared" si="39"/>
        <v>127350</v>
      </c>
      <c r="G154" s="35">
        <f t="shared" si="39"/>
        <v>10423</v>
      </c>
      <c r="H154" s="35">
        <f t="shared" si="39"/>
        <v>0</v>
      </c>
      <c r="I154" s="35">
        <f t="shared" si="39"/>
        <v>0</v>
      </c>
      <c r="J154" s="35">
        <f t="shared" si="39"/>
        <v>0</v>
      </c>
      <c r="K154" s="35">
        <f t="shared" si="39"/>
        <v>10423</v>
      </c>
      <c r="L154" s="35">
        <f t="shared" si="39"/>
        <v>10423</v>
      </c>
      <c r="M154" s="35">
        <f t="shared" si="39"/>
        <v>0</v>
      </c>
      <c r="N154" s="52">
        <f t="shared" si="38"/>
        <v>2532808</v>
      </c>
      <c r="O154" s="50"/>
      <c r="P154" s="56"/>
    </row>
    <row r="155" spans="1:16" ht="37.5" customHeight="1">
      <c r="A155" s="69" t="s">
        <v>479</v>
      </c>
      <c r="B155" s="37" t="s">
        <v>7</v>
      </c>
      <c r="C155" s="70" t="s">
        <v>499</v>
      </c>
      <c r="D155" s="36">
        <f>'[1]Місто'!C292</f>
        <v>2431524</v>
      </c>
      <c r="E155" s="36">
        <f>'[1]Місто'!D292</f>
        <v>1276847</v>
      </c>
      <c r="F155" s="36">
        <f>'[1]Місто'!E292</f>
        <v>127350</v>
      </c>
      <c r="G155" s="36">
        <f>H155+K155</f>
        <v>10423</v>
      </c>
      <c r="H155" s="36">
        <f>'[1]Місто'!G292</f>
        <v>0</v>
      </c>
      <c r="I155" s="36">
        <f>'[1]Місто'!H292</f>
        <v>0</v>
      </c>
      <c r="J155" s="36">
        <f>'[1]Місто'!I292</f>
        <v>0</v>
      </c>
      <c r="K155" s="36">
        <f>'[1]Місто'!J292</f>
        <v>10423</v>
      </c>
      <c r="L155" s="36">
        <f>'[1]Місто'!K292</f>
        <v>10423</v>
      </c>
      <c r="M155" s="36">
        <f>'[1]Місто'!L292</f>
        <v>0</v>
      </c>
      <c r="N155" s="52">
        <f t="shared" si="38"/>
        <v>2441947</v>
      </c>
      <c r="O155" s="50"/>
      <c r="P155" s="56"/>
    </row>
    <row r="156" spans="1:16" ht="38.25">
      <c r="A156" s="69" t="s">
        <v>375</v>
      </c>
      <c r="B156" s="69" t="s">
        <v>30</v>
      </c>
      <c r="C156" s="70" t="s">
        <v>374</v>
      </c>
      <c r="D156" s="36">
        <f>79121+11740</f>
        <v>90861</v>
      </c>
      <c r="E156" s="36"/>
      <c r="F156" s="36"/>
      <c r="G156" s="36"/>
      <c r="H156" s="36"/>
      <c r="I156" s="36"/>
      <c r="J156" s="36"/>
      <c r="K156" s="36"/>
      <c r="L156" s="36"/>
      <c r="M156" s="36"/>
      <c r="N156" s="52">
        <f t="shared" si="38"/>
        <v>90861</v>
      </c>
      <c r="O156" s="50"/>
      <c r="P156" s="56"/>
    </row>
    <row r="157" spans="1:16" ht="36" customHeight="1">
      <c r="A157" s="87" t="s">
        <v>376</v>
      </c>
      <c r="B157" s="87" t="s">
        <v>167</v>
      </c>
      <c r="C157" s="91" t="s">
        <v>120</v>
      </c>
      <c r="D157" s="48">
        <f>D158</f>
        <v>4101523</v>
      </c>
      <c r="E157" s="48">
        <f aca="true" t="shared" si="40" ref="E157:M157">E158</f>
        <v>1274558</v>
      </c>
      <c r="F157" s="48">
        <f t="shared" si="40"/>
        <v>0</v>
      </c>
      <c r="G157" s="48">
        <f t="shared" si="40"/>
        <v>0</v>
      </c>
      <c r="H157" s="48">
        <f t="shared" si="40"/>
        <v>0</v>
      </c>
      <c r="I157" s="48">
        <f t="shared" si="40"/>
        <v>0</v>
      </c>
      <c r="J157" s="48">
        <f t="shared" si="40"/>
        <v>0</v>
      </c>
      <c r="K157" s="48">
        <f t="shared" si="40"/>
        <v>0</v>
      </c>
      <c r="L157" s="48">
        <f t="shared" si="40"/>
        <v>0</v>
      </c>
      <c r="M157" s="48">
        <f t="shared" si="40"/>
        <v>0</v>
      </c>
      <c r="N157" s="49">
        <f t="shared" si="38"/>
        <v>4101523</v>
      </c>
      <c r="O157" s="50"/>
      <c r="P157" s="56"/>
    </row>
    <row r="158" spans="1:16" ht="36" customHeight="1">
      <c r="A158" s="82" t="s">
        <v>377</v>
      </c>
      <c r="B158" s="40"/>
      <c r="C158" s="67" t="s">
        <v>120</v>
      </c>
      <c r="D158" s="35">
        <f>SUM(D159:D160)</f>
        <v>4101523</v>
      </c>
      <c r="E158" s="35">
        <f aca="true" t="shared" si="41" ref="E158:M158">SUM(E159:E160)</f>
        <v>1274558</v>
      </c>
      <c r="F158" s="35">
        <f t="shared" si="41"/>
        <v>0</v>
      </c>
      <c r="G158" s="35">
        <f t="shared" si="41"/>
        <v>0</v>
      </c>
      <c r="H158" s="35">
        <f t="shared" si="41"/>
        <v>0</v>
      </c>
      <c r="I158" s="35">
        <f t="shared" si="41"/>
        <v>0</v>
      </c>
      <c r="J158" s="35">
        <f t="shared" si="41"/>
        <v>0</v>
      </c>
      <c r="K158" s="35">
        <f t="shared" si="41"/>
        <v>0</v>
      </c>
      <c r="L158" s="35">
        <f t="shared" si="41"/>
        <v>0</v>
      </c>
      <c r="M158" s="35">
        <f t="shared" si="41"/>
        <v>0</v>
      </c>
      <c r="N158" s="52">
        <f t="shared" si="38"/>
        <v>4101523</v>
      </c>
      <c r="O158" s="50"/>
      <c r="P158" s="56"/>
    </row>
    <row r="159" spans="1:16" ht="25.5">
      <c r="A159" s="69" t="s">
        <v>480</v>
      </c>
      <c r="B159" s="37" t="s">
        <v>7</v>
      </c>
      <c r="C159" s="70" t="s">
        <v>501</v>
      </c>
      <c r="D159" s="36">
        <f>'[1]Місто'!C302</f>
        <v>2591632</v>
      </c>
      <c r="E159" s="36">
        <f>'[1]Місто'!D302</f>
        <v>1274558</v>
      </c>
      <c r="F159" s="36">
        <f>'[1]Місто'!E302</f>
        <v>0</v>
      </c>
      <c r="G159" s="36">
        <f>H159+K159</f>
        <v>0</v>
      </c>
      <c r="H159" s="36">
        <f>'[1]Місто'!G302</f>
        <v>0</v>
      </c>
      <c r="I159" s="36">
        <f>'[1]Місто'!H302</f>
        <v>0</v>
      </c>
      <c r="J159" s="36">
        <f>'[1]Місто'!I302</f>
        <v>0</v>
      </c>
      <c r="K159" s="36">
        <f>'[1]Місто'!J302</f>
        <v>0</v>
      </c>
      <c r="L159" s="36">
        <f>'[1]Місто'!K302</f>
        <v>0</v>
      </c>
      <c r="M159" s="36">
        <f>'[1]Місто'!L302</f>
        <v>0</v>
      </c>
      <c r="N159" s="52">
        <f t="shared" si="38"/>
        <v>2591632</v>
      </c>
      <c r="O159" s="50"/>
      <c r="P159" s="56"/>
    </row>
    <row r="160" spans="1:16" ht="37.5" customHeight="1">
      <c r="A160" s="69" t="s">
        <v>379</v>
      </c>
      <c r="B160" s="69" t="s">
        <v>30</v>
      </c>
      <c r="C160" s="70" t="s">
        <v>378</v>
      </c>
      <c r="D160" s="36">
        <f>'[1]Місто'!$C$306</f>
        <v>1509891</v>
      </c>
      <c r="E160" s="36"/>
      <c r="F160" s="36"/>
      <c r="G160" s="36"/>
      <c r="H160" s="36"/>
      <c r="I160" s="36"/>
      <c r="J160" s="36"/>
      <c r="K160" s="36"/>
      <c r="L160" s="36"/>
      <c r="M160" s="36"/>
      <c r="N160" s="52">
        <f t="shared" si="38"/>
        <v>1509891</v>
      </c>
      <c r="O160" s="50"/>
      <c r="P160" s="56"/>
    </row>
    <row r="161" spans="1:15" s="54" customFormat="1" ht="25.5">
      <c r="A161" s="87" t="s">
        <v>380</v>
      </c>
      <c r="B161" s="87" t="s">
        <v>169</v>
      </c>
      <c r="C161" s="86" t="s">
        <v>139</v>
      </c>
      <c r="D161" s="48">
        <f aca="true" t="shared" si="42" ref="D161:F162">D162</f>
        <v>628587</v>
      </c>
      <c r="E161" s="48">
        <f t="shared" si="42"/>
        <v>398231</v>
      </c>
      <c r="F161" s="48">
        <f t="shared" si="42"/>
        <v>0</v>
      </c>
      <c r="G161" s="48">
        <f aca="true" t="shared" si="43" ref="G161:G167">H161+K161</f>
        <v>0</v>
      </c>
      <c r="H161" s="48"/>
      <c r="I161" s="48"/>
      <c r="J161" s="48"/>
      <c r="K161" s="48">
        <f aca="true" t="shared" si="44" ref="K161:M162">K162</f>
        <v>0</v>
      </c>
      <c r="L161" s="48">
        <f t="shared" si="44"/>
        <v>0</v>
      </c>
      <c r="M161" s="48">
        <f t="shared" si="44"/>
        <v>0</v>
      </c>
      <c r="N161" s="49">
        <f t="shared" si="38"/>
        <v>628587</v>
      </c>
      <c r="O161" s="50"/>
    </row>
    <row r="162" spans="1:15" s="54" customFormat="1" ht="23.25" customHeight="1">
      <c r="A162" s="82" t="s">
        <v>381</v>
      </c>
      <c r="B162" s="40"/>
      <c r="C162" s="67" t="s">
        <v>139</v>
      </c>
      <c r="D162" s="36">
        <f t="shared" si="42"/>
        <v>628587</v>
      </c>
      <c r="E162" s="36">
        <f t="shared" si="42"/>
        <v>398231</v>
      </c>
      <c r="F162" s="36">
        <f t="shared" si="42"/>
        <v>0</v>
      </c>
      <c r="G162" s="36">
        <f t="shared" si="43"/>
        <v>0</v>
      </c>
      <c r="H162" s="36"/>
      <c r="I162" s="36"/>
      <c r="J162" s="36"/>
      <c r="K162" s="36">
        <f t="shared" si="44"/>
        <v>0</v>
      </c>
      <c r="L162" s="36">
        <f t="shared" si="44"/>
        <v>0</v>
      </c>
      <c r="M162" s="36">
        <f t="shared" si="44"/>
        <v>0</v>
      </c>
      <c r="N162" s="52">
        <f t="shared" si="38"/>
        <v>628587</v>
      </c>
      <c r="O162" s="50"/>
    </row>
    <row r="163" spans="1:15" s="54" customFormat="1" ht="38.25">
      <c r="A163" s="69" t="s">
        <v>517</v>
      </c>
      <c r="B163" s="37" t="s">
        <v>7</v>
      </c>
      <c r="C163" s="70" t="s">
        <v>513</v>
      </c>
      <c r="D163" s="36">
        <f>'[1]Місто'!C311</f>
        <v>628587</v>
      </c>
      <c r="E163" s="36">
        <f>'[1]Місто'!D311</f>
        <v>398231</v>
      </c>
      <c r="F163" s="36">
        <f>'[1]Місто'!E311</f>
        <v>0</v>
      </c>
      <c r="G163" s="36">
        <f t="shared" si="43"/>
        <v>0</v>
      </c>
      <c r="H163" s="36">
        <f>'[1]Місто'!G311</f>
        <v>0</v>
      </c>
      <c r="I163" s="36">
        <f>'[1]Місто'!H311</f>
        <v>0</v>
      </c>
      <c r="J163" s="36">
        <f>'[1]Місто'!I311</f>
        <v>0</v>
      </c>
      <c r="K163" s="36">
        <f>'[1]Місто'!J311</f>
        <v>0</v>
      </c>
      <c r="L163" s="36">
        <f>'[1]Місто'!K311</f>
        <v>0</v>
      </c>
      <c r="M163" s="36">
        <f>'[1]Місто'!L311</f>
        <v>0</v>
      </c>
      <c r="N163" s="52">
        <f t="shared" si="38"/>
        <v>628587</v>
      </c>
      <c r="O163" s="50"/>
    </row>
    <row r="164" spans="1:16" ht="24.75" customHeight="1">
      <c r="A164" s="87" t="s">
        <v>382</v>
      </c>
      <c r="B164" s="87" t="s">
        <v>174</v>
      </c>
      <c r="C164" s="94" t="s">
        <v>140</v>
      </c>
      <c r="D164" s="48">
        <f>D165</f>
        <v>1020419</v>
      </c>
      <c r="E164" s="48">
        <f aca="true" t="shared" si="45" ref="E164:M164">E165</f>
        <v>669151</v>
      </c>
      <c r="F164" s="48">
        <f t="shared" si="45"/>
        <v>0</v>
      </c>
      <c r="G164" s="48">
        <f t="shared" si="45"/>
        <v>1051692</v>
      </c>
      <c r="H164" s="48">
        <f t="shared" si="45"/>
        <v>1051692</v>
      </c>
      <c r="I164" s="48">
        <f t="shared" si="45"/>
        <v>0</v>
      </c>
      <c r="J164" s="48">
        <f t="shared" si="45"/>
        <v>0</v>
      </c>
      <c r="K164" s="48">
        <f t="shared" si="45"/>
        <v>0</v>
      </c>
      <c r="L164" s="48">
        <f t="shared" si="45"/>
        <v>0</v>
      </c>
      <c r="M164" s="48">
        <f t="shared" si="45"/>
        <v>0</v>
      </c>
      <c r="N164" s="48">
        <f t="shared" si="38"/>
        <v>2072111</v>
      </c>
      <c r="O164" s="50"/>
      <c r="P164" s="56"/>
    </row>
    <row r="165" spans="1:16" ht="25.5">
      <c r="A165" s="69" t="s">
        <v>383</v>
      </c>
      <c r="B165" s="37"/>
      <c r="C165" s="67" t="s">
        <v>140</v>
      </c>
      <c r="D165" s="36">
        <f>SUM(D166:D167)</f>
        <v>1020419</v>
      </c>
      <c r="E165" s="36">
        <f aca="true" t="shared" si="46" ref="E165:M165">SUM(E166:E167)</f>
        <v>669151</v>
      </c>
      <c r="F165" s="36">
        <f t="shared" si="46"/>
        <v>0</v>
      </c>
      <c r="G165" s="36">
        <f t="shared" si="46"/>
        <v>1051692</v>
      </c>
      <c r="H165" s="36">
        <f t="shared" si="46"/>
        <v>1051692</v>
      </c>
      <c r="I165" s="36">
        <f t="shared" si="46"/>
        <v>0</v>
      </c>
      <c r="J165" s="36">
        <f t="shared" si="46"/>
        <v>0</v>
      </c>
      <c r="K165" s="36">
        <f t="shared" si="46"/>
        <v>0</v>
      </c>
      <c r="L165" s="36">
        <f t="shared" si="46"/>
        <v>0</v>
      </c>
      <c r="M165" s="36">
        <f t="shared" si="46"/>
        <v>0</v>
      </c>
      <c r="N165" s="52">
        <f t="shared" si="38"/>
        <v>2072111</v>
      </c>
      <c r="O165" s="50"/>
      <c r="P165" s="56"/>
    </row>
    <row r="166" spans="1:16" ht="25.5">
      <c r="A166" s="69" t="s">
        <v>481</v>
      </c>
      <c r="B166" s="37" t="s">
        <v>7</v>
      </c>
      <c r="C166" s="70" t="s">
        <v>502</v>
      </c>
      <c r="D166" s="36">
        <f>'[1]Місто'!C314</f>
        <v>1020419</v>
      </c>
      <c r="E166" s="36">
        <f>'[1]Місто'!D314</f>
        <v>669151</v>
      </c>
      <c r="F166" s="36">
        <f>'[1]Місто'!E314</f>
        <v>0</v>
      </c>
      <c r="G166" s="36">
        <f t="shared" si="43"/>
        <v>0</v>
      </c>
      <c r="H166" s="36">
        <f>'[1]Місто'!G314</f>
        <v>0</v>
      </c>
      <c r="I166" s="36">
        <f>'[1]Місто'!H314</f>
        <v>0</v>
      </c>
      <c r="J166" s="36">
        <f>'[1]Місто'!I314</f>
        <v>0</v>
      </c>
      <c r="K166" s="36">
        <f>'[1]Місто'!J314</f>
        <v>0</v>
      </c>
      <c r="L166" s="36">
        <f>'[1]Місто'!K314</f>
        <v>0</v>
      </c>
      <c r="M166" s="36">
        <f>'[1]Місто'!L314</f>
        <v>0</v>
      </c>
      <c r="N166" s="52">
        <f t="shared" si="38"/>
        <v>1020419</v>
      </c>
      <c r="O166" s="50"/>
      <c r="P166" s="56"/>
    </row>
    <row r="167" spans="1:15" ht="15" customHeight="1">
      <c r="A167" s="69" t="s">
        <v>384</v>
      </c>
      <c r="B167" s="69" t="s">
        <v>141</v>
      </c>
      <c r="C167" s="68" t="s">
        <v>385</v>
      </c>
      <c r="D167" s="36"/>
      <c r="E167" s="36"/>
      <c r="F167" s="36"/>
      <c r="G167" s="36">
        <f t="shared" si="43"/>
        <v>1051692</v>
      </c>
      <c r="H167" s="36">
        <v>1051692</v>
      </c>
      <c r="I167" s="36"/>
      <c r="J167" s="36"/>
      <c r="K167" s="36"/>
      <c r="L167" s="36"/>
      <c r="M167" s="36"/>
      <c r="N167" s="52">
        <f t="shared" si="38"/>
        <v>1051692</v>
      </c>
      <c r="O167" s="50"/>
    </row>
    <row r="168" spans="1:16" ht="25.5">
      <c r="A168" s="87" t="s">
        <v>386</v>
      </c>
      <c r="B168" s="87" t="s">
        <v>168</v>
      </c>
      <c r="C168" s="91" t="s">
        <v>125</v>
      </c>
      <c r="D168" s="48">
        <f>D169</f>
        <v>728566</v>
      </c>
      <c r="E168" s="48">
        <f aca="true" t="shared" si="47" ref="E168:M168">E169</f>
        <v>439581</v>
      </c>
      <c r="F168" s="48">
        <f t="shared" si="47"/>
        <v>49160</v>
      </c>
      <c r="G168" s="48">
        <f t="shared" si="47"/>
        <v>45423676</v>
      </c>
      <c r="H168" s="48">
        <f t="shared" si="47"/>
        <v>710513</v>
      </c>
      <c r="I168" s="48">
        <f t="shared" si="47"/>
        <v>0</v>
      </c>
      <c r="J168" s="48">
        <f t="shared" si="47"/>
        <v>0</v>
      </c>
      <c r="K168" s="48">
        <f t="shared" si="47"/>
        <v>44713163</v>
      </c>
      <c r="L168" s="48">
        <f t="shared" si="47"/>
        <v>0</v>
      </c>
      <c r="M168" s="48">
        <f t="shared" si="47"/>
        <v>0</v>
      </c>
      <c r="N168" s="49">
        <f t="shared" si="38"/>
        <v>46152242</v>
      </c>
      <c r="O168" s="50"/>
      <c r="P168" s="56"/>
    </row>
    <row r="169" spans="1:16" ht="25.5" customHeight="1">
      <c r="A169" s="82" t="s">
        <v>387</v>
      </c>
      <c r="B169" s="40"/>
      <c r="C169" s="67" t="s">
        <v>125</v>
      </c>
      <c r="D169" s="35">
        <f>SUM(D170:D172)</f>
        <v>728566</v>
      </c>
      <c r="E169" s="35">
        <f aca="true" t="shared" si="48" ref="E169:M169">SUM(E170:E172)</f>
        <v>439581</v>
      </c>
      <c r="F169" s="35">
        <f t="shared" si="48"/>
        <v>49160</v>
      </c>
      <c r="G169" s="35">
        <f t="shared" si="48"/>
        <v>45423676</v>
      </c>
      <c r="H169" s="35">
        <f t="shared" si="48"/>
        <v>710513</v>
      </c>
      <c r="I169" s="35">
        <f t="shared" si="48"/>
        <v>0</v>
      </c>
      <c r="J169" s="35">
        <f t="shared" si="48"/>
        <v>0</v>
      </c>
      <c r="K169" s="35">
        <f t="shared" si="48"/>
        <v>44713163</v>
      </c>
      <c r="L169" s="35">
        <f t="shared" si="48"/>
        <v>0</v>
      </c>
      <c r="M169" s="35">
        <f t="shared" si="48"/>
        <v>0</v>
      </c>
      <c r="N169" s="52">
        <f t="shared" si="38"/>
        <v>46152242</v>
      </c>
      <c r="O169" s="50"/>
      <c r="P169" s="56"/>
    </row>
    <row r="170" spans="1:16" ht="39.75" customHeight="1">
      <c r="A170" s="69" t="s">
        <v>482</v>
      </c>
      <c r="B170" s="37" t="s">
        <v>7</v>
      </c>
      <c r="C170" s="70" t="s">
        <v>506</v>
      </c>
      <c r="D170" s="36">
        <f>'[1]Місто'!C319</f>
        <v>711833</v>
      </c>
      <c r="E170" s="36">
        <f>'[1]Місто'!D319</f>
        <v>439581</v>
      </c>
      <c r="F170" s="36">
        <f>'[1]Місто'!E319</f>
        <v>49160</v>
      </c>
      <c r="G170" s="36">
        <f>H170+K170</f>
        <v>0</v>
      </c>
      <c r="H170" s="36">
        <f>'[1]Місто'!G319</f>
        <v>0</v>
      </c>
      <c r="I170" s="36">
        <f>'[1]Місто'!H319</f>
        <v>0</v>
      </c>
      <c r="J170" s="36">
        <f>'[1]Місто'!I319</f>
        <v>0</v>
      </c>
      <c r="K170" s="36">
        <f>'[1]Місто'!J319</f>
        <v>0</v>
      </c>
      <c r="L170" s="36">
        <f>'[1]Місто'!K319</f>
        <v>0</v>
      </c>
      <c r="M170" s="36">
        <f>'[1]Місто'!L319</f>
        <v>0</v>
      </c>
      <c r="N170" s="52">
        <f t="shared" si="38"/>
        <v>711833</v>
      </c>
      <c r="O170" s="50"/>
      <c r="P170" s="56"/>
    </row>
    <row r="171" spans="1:16" ht="27" customHeight="1">
      <c r="A171" s="69" t="s">
        <v>388</v>
      </c>
      <c r="B171" s="37" t="s">
        <v>64</v>
      </c>
      <c r="C171" s="57" t="s">
        <v>72</v>
      </c>
      <c r="D171" s="36"/>
      <c r="E171" s="36"/>
      <c r="F171" s="36"/>
      <c r="G171" s="36">
        <f>H171+K171</f>
        <v>45423676</v>
      </c>
      <c r="H171" s="36">
        <f>'[1]Місто'!G321</f>
        <v>710513</v>
      </c>
      <c r="I171" s="36">
        <f>'[1]Місто'!H321</f>
        <v>0</v>
      </c>
      <c r="J171" s="36">
        <f>'[1]Місто'!I321</f>
        <v>0</v>
      </c>
      <c r="K171" s="36">
        <f>'[1]Місто'!J321</f>
        <v>44713163</v>
      </c>
      <c r="L171" s="36">
        <f>'[1]Місто'!K321</f>
        <v>0</v>
      </c>
      <c r="M171" s="36">
        <f>'[1]Місто'!L321</f>
        <v>0</v>
      </c>
      <c r="N171" s="52">
        <f t="shared" si="38"/>
        <v>45423676</v>
      </c>
      <c r="O171" s="50"/>
      <c r="P171" s="56"/>
    </row>
    <row r="172" spans="1:16" ht="42" customHeight="1">
      <c r="A172" s="69" t="s">
        <v>526</v>
      </c>
      <c r="B172" s="69" t="s">
        <v>30</v>
      </c>
      <c r="C172" s="68" t="s">
        <v>195</v>
      </c>
      <c r="D172" s="36">
        <f>'[1]Місто'!$C$324</f>
        <v>16733</v>
      </c>
      <c r="E172" s="36"/>
      <c r="F172" s="36"/>
      <c r="G172" s="36"/>
      <c r="H172" s="36"/>
      <c r="I172" s="36"/>
      <c r="J172" s="36"/>
      <c r="K172" s="36"/>
      <c r="L172" s="36"/>
      <c r="M172" s="36"/>
      <c r="N172" s="52">
        <f t="shared" si="38"/>
        <v>16733</v>
      </c>
      <c r="O172" s="50"/>
      <c r="P172" s="56"/>
    </row>
    <row r="173" spans="1:16" ht="39" customHeight="1">
      <c r="A173" s="87" t="s">
        <v>389</v>
      </c>
      <c r="B173" s="87" t="s">
        <v>166</v>
      </c>
      <c r="C173" s="91" t="s">
        <v>129</v>
      </c>
      <c r="D173" s="48">
        <f>D174</f>
        <v>16808936</v>
      </c>
      <c r="E173" s="48">
        <f aca="true" t="shared" si="49" ref="E173:M173">E174</f>
        <v>571165</v>
      </c>
      <c r="F173" s="48">
        <f t="shared" si="49"/>
        <v>13120</v>
      </c>
      <c r="G173" s="48">
        <f t="shared" si="49"/>
        <v>3736646</v>
      </c>
      <c r="H173" s="48">
        <f t="shared" si="49"/>
        <v>0</v>
      </c>
      <c r="I173" s="48">
        <f t="shared" si="49"/>
        <v>0</v>
      </c>
      <c r="J173" s="48">
        <f t="shared" si="49"/>
        <v>0</v>
      </c>
      <c r="K173" s="48">
        <f>K174</f>
        <v>3736646</v>
      </c>
      <c r="L173" s="48">
        <f t="shared" si="49"/>
        <v>3736646</v>
      </c>
      <c r="M173" s="48">
        <f t="shared" si="49"/>
        <v>261218</v>
      </c>
      <c r="N173" s="49">
        <f>D173+G173</f>
        <v>20545582</v>
      </c>
      <c r="O173" s="50"/>
      <c r="P173" s="56"/>
    </row>
    <row r="174" spans="1:16" ht="36.75" customHeight="1">
      <c r="A174" s="69" t="s">
        <v>390</v>
      </c>
      <c r="B174" s="37"/>
      <c r="C174" s="70" t="s">
        <v>129</v>
      </c>
      <c r="D174" s="36">
        <f>SUM(D175:D180)</f>
        <v>16808936</v>
      </c>
      <c r="E174" s="36">
        <f aca="true" t="shared" si="50" ref="E174:M174">SUM(E175:E179)</f>
        <v>571165</v>
      </c>
      <c r="F174" s="36">
        <f t="shared" si="50"/>
        <v>13120</v>
      </c>
      <c r="G174" s="36">
        <f t="shared" si="50"/>
        <v>3736646</v>
      </c>
      <c r="H174" s="36">
        <f t="shared" si="50"/>
        <v>0</v>
      </c>
      <c r="I174" s="36">
        <f t="shared" si="50"/>
        <v>0</v>
      </c>
      <c r="J174" s="36">
        <f t="shared" si="50"/>
        <v>0</v>
      </c>
      <c r="K174" s="36">
        <f>SUM(K175:K179)</f>
        <v>3736646</v>
      </c>
      <c r="L174" s="36">
        <f t="shared" si="50"/>
        <v>3736646</v>
      </c>
      <c r="M174" s="36">
        <f t="shared" si="50"/>
        <v>261218</v>
      </c>
      <c r="N174" s="36">
        <f>N175</f>
        <v>867175</v>
      </c>
      <c r="O174" s="50"/>
      <c r="P174" s="56"/>
    </row>
    <row r="175" spans="1:16" ht="33" customHeight="1">
      <c r="A175" s="69" t="s">
        <v>483</v>
      </c>
      <c r="B175" s="37" t="s">
        <v>7</v>
      </c>
      <c r="C175" s="70" t="s">
        <v>503</v>
      </c>
      <c r="D175" s="36">
        <f>'[1]Місто'!C329</f>
        <v>867175</v>
      </c>
      <c r="E175" s="36">
        <f>'[1]Місто'!D329</f>
        <v>571165</v>
      </c>
      <c r="F175" s="36">
        <f>'[1]Місто'!E329</f>
        <v>13120</v>
      </c>
      <c r="G175" s="36">
        <f>H175+K175</f>
        <v>0</v>
      </c>
      <c r="H175" s="36">
        <f>'[1]Місто'!G329</f>
        <v>0</v>
      </c>
      <c r="I175" s="36">
        <f>'[1]Місто'!H329</f>
        <v>0</v>
      </c>
      <c r="J175" s="36">
        <f>'[1]Місто'!I329</f>
        <v>0</v>
      </c>
      <c r="K175" s="36">
        <f>'[1]Місто'!J329</f>
        <v>0</v>
      </c>
      <c r="L175" s="36">
        <f>'[1]Місто'!K329</f>
        <v>0</v>
      </c>
      <c r="M175" s="36">
        <f>'[1]Місто'!L329</f>
        <v>0</v>
      </c>
      <c r="N175" s="52">
        <f aca="true" t="shared" si="51" ref="N175:N197">D175+G175</f>
        <v>867175</v>
      </c>
      <c r="O175" s="50"/>
      <c r="P175" s="56"/>
    </row>
    <row r="176" spans="1:16" ht="23.25" customHeight="1">
      <c r="A176" s="69" t="s">
        <v>391</v>
      </c>
      <c r="B176" s="69" t="s">
        <v>89</v>
      </c>
      <c r="C176" s="70" t="s">
        <v>392</v>
      </c>
      <c r="D176" s="36">
        <f>2700000+99871-162318</f>
        <v>2637553</v>
      </c>
      <c r="E176" s="36"/>
      <c r="F176" s="36"/>
      <c r="G176" s="36">
        <f>H176+K176</f>
        <v>261218</v>
      </c>
      <c r="H176" s="36"/>
      <c r="I176" s="36"/>
      <c r="J176" s="36"/>
      <c r="K176" s="36">
        <f>L176</f>
        <v>261218</v>
      </c>
      <c r="L176" s="36">
        <f>M176</f>
        <v>261218</v>
      </c>
      <c r="M176" s="36">
        <f>98900+162318</f>
        <v>261218</v>
      </c>
      <c r="N176" s="52">
        <f t="shared" si="51"/>
        <v>2898771</v>
      </c>
      <c r="O176" s="50"/>
      <c r="P176" s="56"/>
    </row>
    <row r="177" spans="1:16" ht="25.5">
      <c r="A177" s="69" t="s">
        <v>393</v>
      </c>
      <c r="B177" s="37" t="s">
        <v>105</v>
      </c>
      <c r="C177" s="34" t="s">
        <v>109</v>
      </c>
      <c r="D177" s="36">
        <f>5300000+6000000</f>
        <v>11300000</v>
      </c>
      <c r="E177" s="36"/>
      <c r="F177" s="36"/>
      <c r="G177" s="36">
        <f>H177+K177</f>
        <v>0</v>
      </c>
      <c r="H177" s="36"/>
      <c r="I177" s="36"/>
      <c r="J177" s="36"/>
      <c r="K177" s="36"/>
      <c r="L177" s="36"/>
      <c r="M177" s="36"/>
      <c r="N177" s="52">
        <f t="shared" si="51"/>
        <v>11300000</v>
      </c>
      <c r="O177" s="50"/>
      <c r="P177" s="56"/>
    </row>
    <row r="178" spans="1:16" ht="25.5">
      <c r="A178" s="69" t="s">
        <v>394</v>
      </c>
      <c r="B178" s="37" t="s">
        <v>74</v>
      </c>
      <c r="C178" s="64" t="s">
        <v>355</v>
      </c>
      <c r="D178" s="36"/>
      <c r="E178" s="36"/>
      <c r="F178" s="36"/>
      <c r="G178" s="36">
        <f>H178+K178</f>
        <v>3475428</v>
      </c>
      <c r="H178" s="36"/>
      <c r="I178" s="36"/>
      <c r="J178" s="36"/>
      <c r="K178" s="36">
        <f>L178</f>
        <v>3475428</v>
      </c>
      <c r="L178" s="36">
        <f>'[1]Місто'!$K$336</f>
        <v>3475428</v>
      </c>
      <c r="M178" s="36"/>
      <c r="N178" s="52">
        <f t="shared" si="51"/>
        <v>3475428</v>
      </c>
      <c r="O178" s="50"/>
      <c r="P178" s="56"/>
    </row>
    <row r="179" spans="1:16" ht="25.5">
      <c r="A179" s="69" t="s">
        <v>395</v>
      </c>
      <c r="B179" s="69" t="s">
        <v>30</v>
      </c>
      <c r="C179" s="64" t="s">
        <v>396</v>
      </c>
      <c r="D179" s="36">
        <f>233280+115928</f>
        <v>349208</v>
      </c>
      <c r="E179" s="36"/>
      <c r="F179" s="36"/>
      <c r="G179" s="36"/>
      <c r="H179" s="36"/>
      <c r="I179" s="36"/>
      <c r="J179" s="36"/>
      <c r="K179" s="36"/>
      <c r="L179" s="36"/>
      <c r="M179" s="36"/>
      <c r="N179" s="52">
        <f t="shared" si="51"/>
        <v>349208</v>
      </c>
      <c r="O179" s="50"/>
      <c r="P179" s="56"/>
    </row>
    <row r="180" spans="1:16" ht="38.25">
      <c r="A180" s="69" t="s">
        <v>395</v>
      </c>
      <c r="B180" s="69" t="s">
        <v>30</v>
      </c>
      <c r="C180" s="68" t="s">
        <v>195</v>
      </c>
      <c r="D180" s="36">
        <f>'[1]Місто'!$C$339</f>
        <v>1655000</v>
      </c>
      <c r="E180" s="36"/>
      <c r="F180" s="36"/>
      <c r="G180" s="36"/>
      <c r="H180" s="36"/>
      <c r="I180" s="36"/>
      <c r="J180" s="36"/>
      <c r="K180" s="36"/>
      <c r="L180" s="36"/>
      <c r="M180" s="36"/>
      <c r="N180" s="52">
        <f t="shared" si="51"/>
        <v>1655000</v>
      </c>
      <c r="O180" s="50"/>
      <c r="P180" s="56"/>
    </row>
    <row r="181" spans="1:16" ht="51">
      <c r="A181" s="87" t="s">
        <v>397</v>
      </c>
      <c r="B181" s="87" t="s">
        <v>160</v>
      </c>
      <c r="C181" s="86" t="s">
        <v>126</v>
      </c>
      <c r="D181" s="48">
        <f>D182</f>
        <v>6633632</v>
      </c>
      <c r="E181" s="48">
        <f aca="true" t="shared" si="52" ref="E181:M181">E182</f>
        <v>4379492</v>
      </c>
      <c r="F181" s="48">
        <f t="shared" si="52"/>
        <v>113843</v>
      </c>
      <c r="G181" s="48">
        <f t="shared" si="52"/>
        <v>6457575</v>
      </c>
      <c r="H181" s="48">
        <f t="shared" si="52"/>
        <v>99175</v>
      </c>
      <c r="I181" s="48">
        <f t="shared" si="52"/>
        <v>36824</v>
      </c>
      <c r="J181" s="48">
        <f t="shared" si="52"/>
        <v>0</v>
      </c>
      <c r="K181" s="48">
        <f t="shared" si="52"/>
        <v>6358400</v>
      </c>
      <c r="L181" s="48">
        <f t="shared" si="52"/>
        <v>6350000</v>
      </c>
      <c r="M181" s="48">
        <f t="shared" si="52"/>
        <v>0</v>
      </c>
      <c r="N181" s="49">
        <f t="shared" si="51"/>
        <v>13091207</v>
      </c>
      <c r="O181" s="50"/>
      <c r="P181" s="56"/>
    </row>
    <row r="182" spans="1:16" ht="51">
      <c r="A182" s="82" t="s">
        <v>398</v>
      </c>
      <c r="B182" s="40"/>
      <c r="C182" s="67" t="s">
        <v>126</v>
      </c>
      <c r="D182" s="35">
        <f>SUM(D183:D185)</f>
        <v>6633632</v>
      </c>
      <c r="E182" s="35">
        <f aca="true" t="shared" si="53" ref="E182:M182">SUM(E183:E185)</f>
        <v>4379492</v>
      </c>
      <c r="F182" s="35">
        <f t="shared" si="53"/>
        <v>113843</v>
      </c>
      <c r="G182" s="35">
        <f t="shared" si="53"/>
        <v>6457575</v>
      </c>
      <c r="H182" s="35">
        <f t="shared" si="53"/>
        <v>99175</v>
      </c>
      <c r="I182" s="35">
        <f t="shared" si="53"/>
        <v>36824</v>
      </c>
      <c r="J182" s="35">
        <f t="shared" si="53"/>
        <v>0</v>
      </c>
      <c r="K182" s="35">
        <f t="shared" si="53"/>
        <v>6358400</v>
      </c>
      <c r="L182" s="35">
        <f t="shared" si="53"/>
        <v>6350000</v>
      </c>
      <c r="M182" s="35">
        <f t="shared" si="53"/>
        <v>0</v>
      </c>
      <c r="N182" s="52">
        <f t="shared" si="51"/>
        <v>13091207</v>
      </c>
      <c r="O182" s="50"/>
      <c r="P182" s="56"/>
    </row>
    <row r="183" spans="1:16" ht="51">
      <c r="A183" s="69" t="s">
        <v>484</v>
      </c>
      <c r="B183" s="37" t="s">
        <v>7</v>
      </c>
      <c r="C183" s="70" t="s">
        <v>504</v>
      </c>
      <c r="D183" s="36">
        <f>'[1]Місто'!C343</f>
        <v>1598086</v>
      </c>
      <c r="E183" s="36">
        <f>'[1]Місто'!D343</f>
        <v>1088043</v>
      </c>
      <c r="F183" s="36">
        <f>'[1]Місто'!E343</f>
        <v>58095</v>
      </c>
      <c r="G183" s="36">
        <f aca="true" t="shared" si="54" ref="G183:G192">H183+K183</f>
        <v>0</v>
      </c>
      <c r="H183" s="36">
        <f>'[1]Місто'!G343</f>
        <v>0</v>
      </c>
      <c r="I183" s="36">
        <f>'[1]Місто'!H343</f>
        <v>0</v>
      </c>
      <c r="J183" s="36">
        <f>'[1]Місто'!I343</f>
        <v>0</v>
      </c>
      <c r="K183" s="36">
        <f>'[1]Місто'!J343</f>
        <v>0</v>
      </c>
      <c r="L183" s="36">
        <f>'[1]Місто'!K343</f>
        <v>0</v>
      </c>
      <c r="M183" s="36">
        <f>'[1]Місто'!L343</f>
        <v>0</v>
      </c>
      <c r="N183" s="52">
        <f t="shared" si="51"/>
        <v>1598086</v>
      </c>
      <c r="O183" s="50"/>
      <c r="P183" s="56"/>
    </row>
    <row r="184" spans="1:16" s="51" customFormat="1" ht="38.25">
      <c r="A184" s="69" t="s">
        <v>399</v>
      </c>
      <c r="B184" s="37" t="s">
        <v>28</v>
      </c>
      <c r="C184" s="68" t="s">
        <v>0</v>
      </c>
      <c r="D184" s="36">
        <f>'[1]Місто'!C345</f>
        <v>2570848</v>
      </c>
      <c r="E184" s="36">
        <f>'[1]Місто'!D345</f>
        <v>1648370</v>
      </c>
      <c r="F184" s="36">
        <f>'[1]Місто'!E345</f>
        <v>9745</v>
      </c>
      <c r="G184" s="36">
        <f>H184+K184</f>
        <v>6427688</v>
      </c>
      <c r="H184" s="36">
        <v>77688</v>
      </c>
      <c r="I184" s="36">
        <v>28270</v>
      </c>
      <c r="J184" s="36">
        <v>0</v>
      </c>
      <c r="K184" s="36">
        <f>L184</f>
        <v>6350000</v>
      </c>
      <c r="L184" s="36">
        <f>'[1]Місто'!K345</f>
        <v>6350000</v>
      </c>
      <c r="M184" s="36">
        <v>0</v>
      </c>
      <c r="N184" s="52">
        <f t="shared" si="51"/>
        <v>8998536</v>
      </c>
      <c r="O184" s="50"/>
      <c r="P184" s="50"/>
    </row>
    <row r="185" spans="1:16" ht="12.75">
      <c r="A185" s="69" t="s">
        <v>400</v>
      </c>
      <c r="B185" s="37">
        <v>210110</v>
      </c>
      <c r="C185" s="68" t="s">
        <v>401</v>
      </c>
      <c r="D185" s="36">
        <f>'[1]Місто'!C348</f>
        <v>2464698</v>
      </c>
      <c r="E185" s="36">
        <f>'[1]Місто'!D348</f>
        <v>1643079</v>
      </c>
      <c r="F185" s="36">
        <f>'[1]Місто'!E348</f>
        <v>46003</v>
      </c>
      <c r="G185" s="36">
        <f t="shared" si="54"/>
        <v>29887</v>
      </c>
      <c r="H185" s="36">
        <f>'[1]Місто'!G348</f>
        <v>21487</v>
      </c>
      <c r="I185" s="36">
        <f>'[1]Місто'!H348</f>
        <v>8554</v>
      </c>
      <c r="J185" s="36">
        <f>'[1]Місто'!I348</f>
        <v>0</v>
      </c>
      <c r="K185" s="36">
        <f>'[1]Місто'!J348</f>
        <v>8400</v>
      </c>
      <c r="L185" s="36">
        <f>'[1]Місто'!K348</f>
        <v>0</v>
      </c>
      <c r="M185" s="36">
        <f>'[1]Місто'!L348</f>
        <v>0</v>
      </c>
      <c r="N185" s="52">
        <f t="shared" si="51"/>
        <v>2494585</v>
      </c>
      <c r="O185" s="50"/>
      <c r="P185" s="56"/>
    </row>
    <row r="186" spans="1:16" ht="25.5">
      <c r="A186" s="87" t="s">
        <v>402</v>
      </c>
      <c r="B186" s="87" t="s">
        <v>172</v>
      </c>
      <c r="C186" s="91" t="s">
        <v>144</v>
      </c>
      <c r="D186" s="48">
        <f>D187</f>
        <v>1812005</v>
      </c>
      <c r="E186" s="48">
        <f aca="true" t="shared" si="55" ref="E186:M186">E187</f>
        <v>1180357</v>
      </c>
      <c r="F186" s="48">
        <f t="shared" si="55"/>
        <v>0</v>
      </c>
      <c r="G186" s="48">
        <f t="shared" si="55"/>
        <v>20935994</v>
      </c>
      <c r="H186" s="48">
        <f t="shared" si="55"/>
        <v>10745500</v>
      </c>
      <c r="I186" s="48">
        <f t="shared" si="55"/>
        <v>0</v>
      </c>
      <c r="J186" s="48">
        <f t="shared" si="55"/>
        <v>0</v>
      </c>
      <c r="K186" s="48">
        <f t="shared" si="55"/>
        <v>10190494</v>
      </c>
      <c r="L186" s="48">
        <f t="shared" si="55"/>
        <v>10190494</v>
      </c>
      <c r="M186" s="48">
        <f t="shared" si="55"/>
        <v>6500</v>
      </c>
      <c r="N186" s="49">
        <f t="shared" si="51"/>
        <v>22747999</v>
      </c>
      <c r="O186" s="50"/>
      <c r="P186" s="56"/>
    </row>
    <row r="187" spans="1:16" ht="25.5">
      <c r="A187" s="82" t="s">
        <v>403</v>
      </c>
      <c r="B187" s="40"/>
      <c r="C187" s="67" t="s">
        <v>144</v>
      </c>
      <c r="D187" s="35">
        <f aca="true" t="shared" si="56" ref="D187:M187">SUM(D188:D192)</f>
        <v>1812005</v>
      </c>
      <c r="E187" s="35">
        <f t="shared" si="56"/>
        <v>1180357</v>
      </c>
      <c r="F187" s="35">
        <f t="shared" si="56"/>
        <v>0</v>
      </c>
      <c r="G187" s="35">
        <f t="shared" si="56"/>
        <v>20935994</v>
      </c>
      <c r="H187" s="35">
        <f t="shared" si="56"/>
        <v>10745500</v>
      </c>
      <c r="I187" s="35">
        <f t="shared" si="56"/>
        <v>0</v>
      </c>
      <c r="J187" s="35">
        <f t="shared" si="56"/>
        <v>0</v>
      </c>
      <c r="K187" s="35">
        <f t="shared" si="56"/>
        <v>10190494</v>
      </c>
      <c r="L187" s="35">
        <f t="shared" si="56"/>
        <v>10190494</v>
      </c>
      <c r="M187" s="35">
        <f t="shared" si="56"/>
        <v>6500</v>
      </c>
      <c r="N187" s="52">
        <f t="shared" si="51"/>
        <v>22747999</v>
      </c>
      <c r="O187" s="50"/>
      <c r="P187" s="56"/>
    </row>
    <row r="188" spans="1:16" ht="27.75" customHeight="1">
      <c r="A188" s="69" t="s">
        <v>485</v>
      </c>
      <c r="B188" s="37" t="s">
        <v>7</v>
      </c>
      <c r="C188" s="70" t="s">
        <v>505</v>
      </c>
      <c r="D188" s="36">
        <f>'[1]Місто'!C351</f>
        <v>1747625</v>
      </c>
      <c r="E188" s="36">
        <f>'[1]Місто'!D351</f>
        <v>1180357</v>
      </c>
      <c r="F188" s="36">
        <f>'[1]Місто'!E351</f>
        <v>0</v>
      </c>
      <c r="G188" s="36">
        <f t="shared" si="54"/>
        <v>6500</v>
      </c>
      <c r="H188" s="36">
        <f>'[1]Місто'!G351</f>
        <v>0</v>
      </c>
      <c r="I188" s="36">
        <f>'[1]Місто'!H351</f>
        <v>0</v>
      </c>
      <c r="J188" s="36">
        <f>'[1]Місто'!I351</f>
        <v>0</v>
      </c>
      <c r="K188" s="36">
        <f>'[1]Місто'!J351</f>
        <v>6500</v>
      </c>
      <c r="L188" s="36">
        <f>'[1]Місто'!K351</f>
        <v>6500</v>
      </c>
      <c r="M188" s="36">
        <f>'[1]Місто'!L351</f>
        <v>6500</v>
      </c>
      <c r="N188" s="52">
        <f t="shared" si="51"/>
        <v>1754125</v>
      </c>
      <c r="O188" s="50"/>
      <c r="P188" s="56"/>
    </row>
    <row r="189" spans="1:16" ht="178.5">
      <c r="A189" s="69" t="s">
        <v>521</v>
      </c>
      <c r="B189" s="69" t="s">
        <v>519</v>
      </c>
      <c r="C189" s="70" t="s">
        <v>520</v>
      </c>
      <c r="D189" s="36"/>
      <c r="E189" s="36"/>
      <c r="F189" s="35"/>
      <c r="G189" s="36">
        <f t="shared" si="54"/>
        <v>10745500</v>
      </c>
      <c r="H189" s="36">
        <f>'[1]Місто'!$G$353</f>
        <v>10745500</v>
      </c>
      <c r="I189" s="36"/>
      <c r="J189" s="36"/>
      <c r="K189" s="36"/>
      <c r="L189" s="36"/>
      <c r="M189" s="36"/>
      <c r="N189" s="52">
        <f t="shared" si="51"/>
        <v>10745500</v>
      </c>
      <c r="O189" s="50"/>
      <c r="P189" s="56"/>
    </row>
    <row r="190" spans="1:16" ht="25.5">
      <c r="A190" s="69" t="s">
        <v>404</v>
      </c>
      <c r="B190" s="37" t="s">
        <v>65</v>
      </c>
      <c r="C190" s="64" t="s">
        <v>185</v>
      </c>
      <c r="D190" s="36"/>
      <c r="E190" s="36"/>
      <c r="F190" s="36"/>
      <c r="G190" s="36">
        <f t="shared" si="54"/>
        <v>7300234</v>
      </c>
      <c r="H190" s="36"/>
      <c r="I190" s="36"/>
      <c r="J190" s="36"/>
      <c r="K190" s="36">
        <f>L190</f>
        <v>7300234</v>
      </c>
      <c r="L190" s="36">
        <f>'[1]Місто'!$K$356</f>
        <v>7300234</v>
      </c>
      <c r="M190" s="36">
        <f>'[1]Місто'!$L$356</f>
        <v>0</v>
      </c>
      <c r="N190" s="52">
        <f t="shared" si="51"/>
        <v>7300234</v>
      </c>
      <c r="O190" s="50"/>
      <c r="P190" s="56"/>
    </row>
    <row r="191" spans="1:16" ht="80.25" customHeight="1">
      <c r="A191" s="69" t="s">
        <v>405</v>
      </c>
      <c r="B191" s="37" t="s">
        <v>73</v>
      </c>
      <c r="C191" s="70" t="s">
        <v>406</v>
      </c>
      <c r="D191" s="36"/>
      <c r="E191" s="36"/>
      <c r="F191" s="36"/>
      <c r="G191" s="36">
        <f t="shared" si="54"/>
        <v>2883760</v>
      </c>
      <c r="H191" s="36"/>
      <c r="I191" s="36"/>
      <c r="J191" s="36"/>
      <c r="K191" s="36">
        <f>L191</f>
        <v>2883760</v>
      </c>
      <c r="L191" s="36">
        <v>2883760</v>
      </c>
      <c r="M191" s="36"/>
      <c r="N191" s="52">
        <f t="shared" si="51"/>
        <v>2883760</v>
      </c>
      <c r="O191" s="50"/>
      <c r="P191" s="56"/>
    </row>
    <row r="192" spans="1:16" ht="38.25">
      <c r="A192" s="69" t="s">
        <v>518</v>
      </c>
      <c r="B192" s="69" t="s">
        <v>30</v>
      </c>
      <c r="C192" s="68" t="s">
        <v>195</v>
      </c>
      <c r="D192" s="36">
        <f>'[1]Місто'!$C$364</f>
        <v>64380</v>
      </c>
      <c r="E192" s="36"/>
      <c r="F192" s="36"/>
      <c r="G192" s="36">
        <f t="shared" si="54"/>
        <v>0</v>
      </c>
      <c r="H192" s="36"/>
      <c r="I192" s="36"/>
      <c r="J192" s="36"/>
      <c r="K192" s="36">
        <f>L192</f>
        <v>0</v>
      </c>
      <c r="L192" s="36"/>
      <c r="M192" s="36"/>
      <c r="N192" s="52">
        <f t="shared" si="51"/>
        <v>64380</v>
      </c>
      <c r="O192" s="50"/>
      <c r="P192" s="56"/>
    </row>
    <row r="193" spans="1:15" s="54" customFormat="1" ht="36.75" customHeight="1">
      <c r="A193" s="87" t="s">
        <v>407</v>
      </c>
      <c r="B193" s="87" t="s">
        <v>170</v>
      </c>
      <c r="C193" s="89" t="s">
        <v>122</v>
      </c>
      <c r="D193" s="48">
        <f>D194</f>
        <v>9444763</v>
      </c>
      <c r="E193" s="48">
        <f aca="true" t="shared" si="57" ref="E193:M193">E194</f>
        <v>3436237</v>
      </c>
      <c r="F193" s="48">
        <f t="shared" si="57"/>
        <v>97380</v>
      </c>
      <c r="G193" s="48">
        <f t="shared" si="57"/>
        <v>7500</v>
      </c>
      <c r="H193" s="48">
        <f t="shared" si="57"/>
        <v>0</v>
      </c>
      <c r="I193" s="48">
        <f t="shared" si="57"/>
        <v>0</v>
      </c>
      <c r="J193" s="48">
        <f t="shared" si="57"/>
        <v>0</v>
      </c>
      <c r="K193" s="48">
        <f t="shared" si="57"/>
        <v>7500</v>
      </c>
      <c r="L193" s="48">
        <f t="shared" si="57"/>
        <v>7500</v>
      </c>
      <c r="M193" s="48">
        <f t="shared" si="57"/>
        <v>0</v>
      </c>
      <c r="N193" s="49">
        <f t="shared" si="51"/>
        <v>9452263</v>
      </c>
      <c r="O193" s="50"/>
    </row>
    <row r="194" spans="1:15" s="54" customFormat="1" ht="25.5">
      <c r="A194" s="82" t="s">
        <v>408</v>
      </c>
      <c r="B194" s="40"/>
      <c r="C194" s="67" t="s">
        <v>122</v>
      </c>
      <c r="D194" s="35">
        <f>SUM(D195:D198)</f>
        <v>9444763</v>
      </c>
      <c r="E194" s="35">
        <f aca="true" t="shared" si="58" ref="E194:M194">SUM(E195:E198)</f>
        <v>3436237</v>
      </c>
      <c r="F194" s="35">
        <f t="shared" si="58"/>
        <v>97380</v>
      </c>
      <c r="G194" s="35">
        <f t="shared" si="58"/>
        <v>7500</v>
      </c>
      <c r="H194" s="35">
        <f t="shared" si="58"/>
        <v>0</v>
      </c>
      <c r="I194" s="35">
        <f t="shared" si="58"/>
        <v>0</v>
      </c>
      <c r="J194" s="35">
        <f t="shared" si="58"/>
        <v>0</v>
      </c>
      <c r="K194" s="35">
        <f t="shared" si="58"/>
        <v>7500</v>
      </c>
      <c r="L194" s="35">
        <f t="shared" si="58"/>
        <v>7500</v>
      </c>
      <c r="M194" s="35">
        <f t="shared" si="58"/>
        <v>0</v>
      </c>
      <c r="N194" s="52">
        <f t="shared" si="51"/>
        <v>9452263</v>
      </c>
      <c r="O194" s="50"/>
    </row>
    <row r="195" spans="1:15" s="54" customFormat="1" ht="25.5">
      <c r="A195" s="69" t="s">
        <v>516</v>
      </c>
      <c r="B195" s="37" t="s">
        <v>7</v>
      </c>
      <c r="C195" s="70" t="s">
        <v>507</v>
      </c>
      <c r="D195" s="36">
        <f>'[1]Місто'!C367</f>
        <v>5096463</v>
      </c>
      <c r="E195" s="36">
        <f>'[1]Місто'!D367</f>
        <v>3436237</v>
      </c>
      <c r="F195" s="36">
        <f>'[1]Місто'!E367</f>
        <v>97380</v>
      </c>
      <c r="G195" s="36">
        <f>H195+K195</f>
        <v>7500</v>
      </c>
      <c r="H195" s="36">
        <f>'[1]Місто'!G367</f>
        <v>0</v>
      </c>
      <c r="I195" s="36">
        <f>'[1]Місто'!H367</f>
        <v>0</v>
      </c>
      <c r="J195" s="36">
        <f>'[1]Місто'!I367</f>
        <v>0</v>
      </c>
      <c r="K195" s="36">
        <f>'[1]Місто'!J367</f>
        <v>7500</v>
      </c>
      <c r="L195" s="36">
        <f>'[1]Місто'!K367</f>
        <v>7500</v>
      </c>
      <c r="M195" s="36">
        <f>'[1]Місто'!L367</f>
        <v>0</v>
      </c>
      <c r="N195" s="52">
        <f t="shared" si="51"/>
        <v>5103963</v>
      </c>
      <c r="O195" s="50"/>
    </row>
    <row r="196" spans="1:15" s="54" customFormat="1" ht="12.75">
      <c r="A196" s="69" t="s">
        <v>409</v>
      </c>
      <c r="B196" s="37" t="s">
        <v>83</v>
      </c>
      <c r="C196" s="34" t="s">
        <v>84</v>
      </c>
      <c r="D196" s="36">
        <f>4207192+308</f>
        <v>4207500</v>
      </c>
      <c r="E196" s="36"/>
      <c r="F196" s="36"/>
      <c r="G196" s="36">
        <f>H196+K196</f>
        <v>0</v>
      </c>
      <c r="H196" s="36"/>
      <c r="I196" s="36"/>
      <c r="J196" s="36"/>
      <c r="K196" s="36"/>
      <c r="L196" s="36"/>
      <c r="M196" s="36"/>
      <c r="N196" s="52">
        <f t="shared" si="51"/>
        <v>4207500</v>
      </c>
      <c r="O196" s="50"/>
    </row>
    <row r="197" spans="1:15" s="54" customFormat="1" ht="38.25">
      <c r="A197" s="69" t="s">
        <v>525</v>
      </c>
      <c r="B197" s="69" t="s">
        <v>28</v>
      </c>
      <c r="C197" s="68" t="s">
        <v>0</v>
      </c>
      <c r="D197" s="36">
        <f>'[1]Місто'!$C$373</f>
        <v>0</v>
      </c>
      <c r="E197" s="36"/>
      <c r="F197" s="36"/>
      <c r="G197" s="36">
        <f>H197+K197</f>
        <v>0</v>
      </c>
      <c r="H197" s="36"/>
      <c r="I197" s="36"/>
      <c r="J197" s="36"/>
      <c r="K197" s="36"/>
      <c r="L197" s="36">
        <f>K197</f>
        <v>0</v>
      </c>
      <c r="M197" s="36"/>
      <c r="N197" s="52">
        <f t="shared" si="51"/>
        <v>0</v>
      </c>
      <c r="O197" s="50"/>
    </row>
    <row r="198" spans="1:16" ht="25.5">
      <c r="A198" s="82" t="s">
        <v>411</v>
      </c>
      <c r="B198" s="82" t="s">
        <v>30</v>
      </c>
      <c r="C198" s="34" t="s">
        <v>410</v>
      </c>
      <c r="D198" s="36">
        <f>42000+16800+30000+75000-23000</f>
        <v>140800</v>
      </c>
      <c r="E198" s="35"/>
      <c r="F198" s="35"/>
      <c r="G198" s="60"/>
      <c r="H198" s="60"/>
      <c r="I198" s="35"/>
      <c r="J198" s="35"/>
      <c r="K198" s="35"/>
      <c r="L198" s="35"/>
      <c r="M198" s="35"/>
      <c r="N198" s="52">
        <f>D198+G198</f>
        <v>140800</v>
      </c>
      <c r="O198" s="50"/>
      <c r="P198" s="56"/>
    </row>
    <row r="199" spans="1:16" s="114" customFormat="1" ht="26.25" customHeight="1">
      <c r="A199" s="123" t="s">
        <v>412</v>
      </c>
      <c r="B199" s="123" t="s">
        <v>171</v>
      </c>
      <c r="C199" s="124" t="s">
        <v>122</v>
      </c>
      <c r="D199" s="125">
        <f aca="true" t="shared" si="59" ref="D199:F200">D200</f>
        <v>125710800</v>
      </c>
      <c r="E199" s="125">
        <f t="shared" si="59"/>
        <v>0</v>
      </c>
      <c r="F199" s="125">
        <f t="shared" si="59"/>
        <v>0</v>
      </c>
      <c r="G199" s="125">
        <f>H199+K199</f>
        <v>198704</v>
      </c>
      <c r="H199" s="125">
        <f aca="true" t="shared" si="60" ref="H199:M199">H200</f>
        <v>0</v>
      </c>
      <c r="I199" s="125">
        <f t="shared" si="60"/>
        <v>0</v>
      </c>
      <c r="J199" s="125">
        <f t="shared" si="60"/>
        <v>0</v>
      </c>
      <c r="K199" s="125">
        <f t="shared" si="60"/>
        <v>198704</v>
      </c>
      <c r="L199" s="125">
        <f t="shared" si="60"/>
        <v>198704</v>
      </c>
      <c r="M199" s="125">
        <f t="shared" si="60"/>
        <v>198704</v>
      </c>
      <c r="N199" s="126">
        <f>D199+G199</f>
        <v>125909504</v>
      </c>
      <c r="O199" s="112"/>
      <c r="P199" s="113"/>
    </row>
    <row r="200" spans="1:16" s="114" customFormat="1" ht="25.5">
      <c r="A200" s="127" t="s">
        <v>413</v>
      </c>
      <c r="B200" s="127"/>
      <c r="C200" s="128" t="s">
        <v>122</v>
      </c>
      <c r="D200" s="129">
        <f>D201+D202</f>
        <v>125710800</v>
      </c>
      <c r="E200" s="129">
        <f t="shared" si="59"/>
        <v>0</v>
      </c>
      <c r="F200" s="129">
        <f t="shared" si="59"/>
        <v>0</v>
      </c>
      <c r="G200" s="129">
        <f>H200+K200</f>
        <v>198704</v>
      </c>
      <c r="H200" s="130"/>
      <c r="I200" s="129"/>
      <c r="J200" s="129"/>
      <c r="K200" s="129">
        <f>K201+K202</f>
        <v>198704</v>
      </c>
      <c r="L200" s="129">
        <f>L201+L202</f>
        <v>198704</v>
      </c>
      <c r="M200" s="129">
        <f>M201+M202</f>
        <v>198704</v>
      </c>
      <c r="N200" s="131">
        <f>D200+G200</f>
        <v>125909504</v>
      </c>
      <c r="O200" s="112"/>
      <c r="P200" s="113"/>
    </row>
    <row r="201" spans="1:16" s="119" customFormat="1" ht="136.5" customHeight="1">
      <c r="A201" s="127"/>
      <c r="B201" s="127" t="s">
        <v>31</v>
      </c>
      <c r="C201" s="128" t="s">
        <v>117</v>
      </c>
      <c r="D201" s="129">
        <v>125710800</v>
      </c>
      <c r="E201" s="129"/>
      <c r="F201" s="129"/>
      <c r="G201" s="130"/>
      <c r="H201" s="130"/>
      <c r="I201" s="129"/>
      <c r="J201" s="129"/>
      <c r="K201" s="129"/>
      <c r="L201" s="129"/>
      <c r="M201" s="129"/>
      <c r="N201" s="131">
        <f>D201+G201</f>
        <v>125710800</v>
      </c>
      <c r="O201" s="112"/>
      <c r="P201" s="112"/>
    </row>
    <row r="202" spans="1:16" s="121" customFormat="1" ht="51">
      <c r="A202" s="132"/>
      <c r="B202" s="132" t="s">
        <v>104</v>
      </c>
      <c r="C202" s="133" t="s">
        <v>146</v>
      </c>
      <c r="D202" s="122"/>
      <c r="E202" s="122"/>
      <c r="F202" s="122"/>
      <c r="G202" s="122">
        <f>H202+K202</f>
        <v>198704</v>
      </c>
      <c r="H202" s="122"/>
      <c r="I202" s="122"/>
      <c r="J202" s="122"/>
      <c r="K202" s="122">
        <f>L202</f>
        <v>198704</v>
      </c>
      <c r="L202" s="122">
        <f>2730600+36104-2568000</f>
        <v>198704</v>
      </c>
      <c r="M202" s="122">
        <f>L202</f>
        <v>198704</v>
      </c>
      <c r="N202" s="131">
        <f>D202+G202</f>
        <v>198704</v>
      </c>
      <c r="O202" s="112"/>
      <c r="P202" s="120"/>
    </row>
    <row r="203" spans="1:15" s="18" customFormat="1" ht="41.25" customHeight="1">
      <c r="A203" s="17" t="s">
        <v>414</v>
      </c>
      <c r="B203" s="17" t="s">
        <v>148</v>
      </c>
      <c r="C203" s="19" t="s">
        <v>132</v>
      </c>
      <c r="D203" s="29">
        <f>D204</f>
        <v>4064033</v>
      </c>
      <c r="E203" s="29">
        <f aca="true" t="shared" si="61" ref="E203:M203">E204</f>
        <v>2061022</v>
      </c>
      <c r="F203" s="29">
        <f t="shared" si="61"/>
        <v>595615</v>
      </c>
      <c r="G203" s="29">
        <f t="shared" si="61"/>
        <v>181465</v>
      </c>
      <c r="H203" s="29">
        <f t="shared" si="61"/>
        <v>86212</v>
      </c>
      <c r="I203" s="29">
        <f t="shared" si="61"/>
        <v>0</v>
      </c>
      <c r="J203" s="29">
        <f t="shared" si="61"/>
        <v>0</v>
      </c>
      <c r="K203" s="29">
        <f t="shared" si="61"/>
        <v>95253</v>
      </c>
      <c r="L203" s="29">
        <f t="shared" si="61"/>
        <v>95253</v>
      </c>
      <c r="M203" s="29">
        <f t="shared" si="61"/>
        <v>60000</v>
      </c>
      <c r="N203" s="28">
        <f aca="true" t="shared" si="62" ref="N203:N223">D203+G203</f>
        <v>4245498</v>
      </c>
      <c r="O203" s="50"/>
    </row>
    <row r="204" spans="1:15" s="3" customFormat="1" ht="25.5">
      <c r="A204" s="9" t="s">
        <v>415</v>
      </c>
      <c r="B204" s="9"/>
      <c r="C204" s="4" t="s">
        <v>416</v>
      </c>
      <c r="D204" s="26">
        <f>SUM(D205:D210)</f>
        <v>4064033</v>
      </c>
      <c r="E204" s="26">
        <f aca="true" t="shared" si="63" ref="E204:M204">SUM(E205:E210)</f>
        <v>2061022</v>
      </c>
      <c r="F204" s="26">
        <f t="shared" si="63"/>
        <v>595615</v>
      </c>
      <c r="G204" s="26">
        <f t="shared" si="63"/>
        <v>181465</v>
      </c>
      <c r="H204" s="26">
        <f t="shared" si="63"/>
        <v>86212</v>
      </c>
      <c r="I204" s="26">
        <f t="shared" si="63"/>
        <v>0</v>
      </c>
      <c r="J204" s="26">
        <f t="shared" si="63"/>
        <v>0</v>
      </c>
      <c r="K204" s="26">
        <f t="shared" si="63"/>
        <v>95253</v>
      </c>
      <c r="L204" s="26">
        <f t="shared" si="63"/>
        <v>95253</v>
      </c>
      <c r="M204" s="26">
        <f t="shared" si="63"/>
        <v>60000</v>
      </c>
      <c r="N204" s="25">
        <f t="shared" si="62"/>
        <v>4245498</v>
      </c>
      <c r="O204" s="50"/>
    </row>
    <row r="205" spans="1:15" s="3" customFormat="1" ht="51">
      <c r="A205" s="9" t="s">
        <v>486</v>
      </c>
      <c r="B205" s="9" t="s">
        <v>7</v>
      </c>
      <c r="C205" s="70" t="s">
        <v>508</v>
      </c>
      <c r="D205" s="26">
        <f>'[1]Місто'!C383</f>
        <v>3608007</v>
      </c>
      <c r="E205" s="26">
        <f>'[1]Місто'!D383</f>
        <v>2061022</v>
      </c>
      <c r="F205" s="26">
        <f>'[1]Місто'!E383</f>
        <v>486115</v>
      </c>
      <c r="G205" s="26">
        <f>H205+K205</f>
        <v>90009</v>
      </c>
      <c r="H205" s="26">
        <f>'[1]Місто'!G383</f>
        <v>54756</v>
      </c>
      <c r="I205" s="26">
        <f>'[1]Місто'!H383</f>
        <v>0</v>
      </c>
      <c r="J205" s="26">
        <f>'[1]Місто'!I383</f>
        <v>0</v>
      </c>
      <c r="K205" s="26">
        <f>'[1]Місто'!J383</f>
        <v>35253</v>
      </c>
      <c r="L205" s="26">
        <f>'[1]Місто'!K383</f>
        <v>35253</v>
      </c>
      <c r="M205" s="26">
        <f>'[1]Місто'!L383</f>
        <v>0</v>
      </c>
      <c r="N205" s="25">
        <f t="shared" si="62"/>
        <v>3698016</v>
      </c>
      <c r="O205" s="50"/>
    </row>
    <row r="206" spans="1:15" s="3" customFormat="1" ht="12.75">
      <c r="A206" s="9" t="s">
        <v>417</v>
      </c>
      <c r="B206" s="9" t="s">
        <v>114</v>
      </c>
      <c r="C206" s="4" t="s">
        <v>116</v>
      </c>
      <c r="D206" s="26">
        <f>'[1]Місто'!C385</f>
        <v>362464</v>
      </c>
      <c r="E206" s="26">
        <f>'[1]Місто'!D385</f>
        <v>0</v>
      </c>
      <c r="F206" s="26">
        <f>'[1]Місто'!E385</f>
        <v>109500</v>
      </c>
      <c r="G206" s="26">
        <f>H206+K206</f>
        <v>60000</v>
      </c>
      <c r="H206" s="26">
        <f>'[1]Місто'!G385</f>
        <v>0</v>
      </c>
      <c r="I206" s="26">
        <f>'[1]Місто'!H385</f>
        <v>0</v>
      </c>
      <c r="J206" s="26">
        <f>'[1]Місто'!I385</f>
        <v>0</v>
      </c>
      <c r="K206" s="26">
        <f>'[1]Місто'!J385</f>
        <v>60000</v>
      </c>
      <c r="L206" s="26">
        <f>'[1]Місто'!K385</f>
        <v>60000</v>
      </c>
      <c r="M206" s="26">
        <f>'[1]Місто'!L385</f>
        <v>60000</v>
      </c>
      <c r="N206" s="25">
        <f t="shared" si="62"/>
        <v>422464</v>
      </c>
      <c r="O206" s="50"/>
    </row>
    <row r="207" spans="1:15" s="3" customFormat="1" ht="25.5" hidden="1">
      <c r="A207" s="69" t="s">
        <v>418</v>
      </c>
      <c r="B207" s="37" t="s">
        <v>65</v>
      </c>
      <c r="C207" s="70" t="s">
        <v>185</v>
      </c>
      <c r="D207" s="36"/>
      <c r="E207" s="36"/>
      <c r="F207" s="36"/>
      <c r="G207" s="36">
        <f>H207+K207</f>
        <v>0</v>
      </c>
      <c r="H207" s="36"/>
      <c r="I207" s="36"/>
      <c r="J207" s="36"/>
      <c r="K207" s="36">
        <f>L207</f>
        <v>0</v>
      </c>
      <c r="L207" s="36">
        <f>95000-95000</f>
        <v>0</v>
      </c>
      <c r="M207" s="36"/>
      <c r="N207" s="52">
        <f>D207+G207</f>
        <v>0</v>
      </c>
      <c r="O207" s="50"/>
    </row>
    <row r="208" spans="1:15" s="3" customFormat="1" ht="25.5">
      <c r="A208" s="9" t="s">
        <v>419</v>
      </c>
      <c r="B208" s="9" t="s">
        <v>29</v>
      </c>
      <c r="C208" s="68" t="s">
        <v>187</v>
      </c>
      <c r="D208" s="26"/>
      <c r="E208" s="26"/>
      <c r="F208" s="26"/>
      <c r="G208" s="26">
        <f>H208+K208</f>
        <v>31456</v>
      </c>
      <c r="H208" s="26">
        <f>1456+30000</f>
        <v>31456</v>
      </c>
      <c r="I208" s="26"/>
      <c r="J208" s="26"/>
      <c r="K208" s="26">
        <f>25000-25000</f>
        <v>0</v>
      </c>
      <c r="L208" s="26"/>
      <c r="M208" s="26"/>
      <c r="N208" s="25">
        <f t="shared" si="62"/>
        <v>31456</v>
      </c>
      <c r="O208" s="50"/>
    </row>
    <row r="209" spans="1:15" s="3" customFormat="1" ht="38.25">
      <c r="A209" s="9" t="s">
        <v>420</v>
      </c>
      <c r="B209" s="9" t="s">
        <v>30</v>
      </c>
      <c r="C209" s="68" t="s">
        <v>195</v>
      </c>
      <c r="D209" s="26">
        <f>75570+3105+8413</f>
        <v>87088</v>
      </c>
      <c r="E209" s="26"/>
      <c r="F209" s="26"/>
      <c r="G209" s="26"/>
      <c r="H209" s="26"/>
      <c r="I209" s="26"/>
      <c r="J209" s="26"/>
      <c r="K209" s="26"/>
      <c r="L209" s="26"/>
      <c r="M209" s="26"/>
      <c r="N209" s="25">
        <f t="shared" si="62"/>
        <v>87088</v>
      </c>
      <c r="O209" s="50"/>
    </row>
    <row r="210" spans="1:15" s="3" customFormat="1" ht="25.5">
      <c r="A210" s="9" t="s">
        <v>422</v>
      </c>
      <c r="B210" s="9" t="s">
        <v>30</v>
      </c>
      <c r="C210" s="68" t="s">
        <v>421</v>
      </c>
      <c r="D210" s="26">
        <v>6474</v>
      </c>
      <c r="E210" s="26"/>
      <c r="F210" s="26"/>
      <c r="G210" s="26"/>
      <c r="H210" s="26"/>
      <c r="I210" s="26"/>
      <c r="J210" s="26"/>
      <c r="K210" s="26"/>
      <c r="L210" s="26"/>
      <c r="M210" s="26"/>
      <c r="N210" s="25">
        <f t="shared" si="62"/>
        <v>6474</v>
      </c>
      <c r="O210" s="50"/>
    </row>
    <row r="211" spans="1:43" s="18" customFormat="1" ht="37.5" customHeight="1">
      <c r="A211" s="20" t="s">
        <v>423</v>
      </c>
      <c r="B211" s="20" t="s">
        <v>149</v>
      </c>
      <c r="C211" s="19" t="s">
        <v>133</v>
      </c>
      <c r="D211" s="30">
        <f>D212</f>
        <v>3566010</v>
      </c>
      <c r="E211" s="30">
        <f aca="true" t="shared" si="64" ref="E211:M211">E212</f>
        <v>2057414</v>
      </c>
      <c r="F211" s="30">
        <f t="shared" si="64"/>
        <v>284516</v>
      </c>
      <c r="G211" s="30">
        <f t="shared" si="64"/>
        <v>65961</v>
      </c>
      <c r="H211" s="30">
        <f t="shared" si="64"/>
        <v>65961</v>
      </c>
      <c r="I211" s="30">
        <f t="shared" si="64"/>
        <v>0</v>
      </c>
      <c r="J211" s="30">
        <f t="shared" si="64"/>
        <v>0</v>
      </c>
      <c r="K211" s="30">
        <f t="shared" si="64"/>
        <v>0</v>
      </c>
      <c r="L211" s="30">
        <f t="shared" si="64"/>
        <v>0</v>
      </c>
      <c r="M211" s="30">
        <f t="shared" si="64"/>
        <v>0</v>
      </c>
      <c r="N211" s="30">
        <f t="shared" si="62"/>
        <v>3631971</v>
      </c>
      <c r="O211" s="50"/>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row>
    <row r="212" spans="1:43" s="3" customFormat="1" ht="25.5">
      <c r="A212" s="33" t="s">
        <v>424</v>
      </c>
      <c r="B212" s="33"/>
      <c r="C212" s="11" t="s">
        <v>425</v>
      </c>
      <c r="D212" s="27">
        <f>SUM(D213:D217)</f>
        <v>3566010</v>
      </c>
      <c r="E212" s="27">
        <f aca="true" t="shared" si="65" ref="E212:M212">SUM(E213:E217)</f>
        <v>2057414</v>
      </c>
      <c r="F212" s="27">
        <f t="shared" si="65"/>
        <v>284516</v>
      </c>
      <c r="G212" s="27">
        <f t="shared" si="65"/>
        <v>65961</v>
      </c>
      <c r="H212" s="27">
        <f t="shared" si="65"/>
        <v>65961</v>
      </c>
      <c r="I212" s="27">
        <f t="shared" si="65"/>
        <v>0</v>
      </c>
      <c r="J212" s="27">
        <f t="shared" si="65"/>
        <v>0</v>
      </c>
      <c r="K212" s="27">
        <f t="shared" si="65"/>
        <v>0</v>
      </c>
      <c r="L212" s="27">
        <f t="shared" si="65"/>
        <v>0</v>
      </c>
      <c r="M212" s="27">
        <f t="shared" si="65"/>
        <v>0</v>
      </c>
      <c r="N212" s="27">
        <f t="shared" si="62"/>
        <v>3631971</v>
      </c>
      <c r="O212" s="50"/>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s="5" customFormat="1" ht="51">
      <c r="A213" s="15" t="s">
        <v>487</v>
      </c>
      <c r="B213" s="16" t="s">
        <v>7</v>
      </c>
      <c r="C213" s="70" t="s">
        <v>508</v>
      </c>
      <c r="D213" s="27">
        <f>'[1]Місто'!C396</f>
        <v>3270058</v>
      </c>
      <c r="E213" s="27">
        <f>'[1]Місто'!D396</f>
        <v>2057414</v>
      </c>
      <c r="F213" s="27">
        <f>'[1]Місто'!E396</f>
        <v>197765</v>
      </c>
      <c r="G213" s="27">
        <f>H213+K213</f>
        <v>0</v>
      </c>
      <c r="H213" s="27">
        <f>'[1]Місто'!G396</f>
        <v>0</v>
      </c>
      <c r="I213" s="27">
        <f>'[1]Місто'!H396</f>
        <v>0</v>
      </c>
      <c r="J213" s="27">
        <f>'[1]Місто'!I396</f>
        <v>0</v>
      </c>
      <c r="K213" s="27">
        <f>'[1]Місто'!J396</f>
        <v>0</v>
      </c>
      <c r="L213" s="27">
        <f>'[1]Місто'!K396</f>
        <v>0</v>
      </c>
      <c r="M213" s="27">
        <f>'[1]Місто'!L396</f>
        <v>0</v>
      </c>
      <c r="N213" s="27">
        <f t="shared" si="62"/>
        <v>3270058</v>
      </c>
      <c r="O213" s="5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15" s="3" customFormat="1" ht="12.75">
      <c r="A214" s="9" t="s">
        <v>426</v>
      </c>
      <c r="B214" s="9" t="s">
        <v>114</v>
      </c>
      <c r="C214" s="4" t="s">
        <v>116</v>
      </c>
      <c r="D214" s="26">
        <f>'[1]Місто'!C398</f>
        <v>287266</v>
      </c>
      <c r="E214" s="26">
        <f>'[1]Місто'!D398</f>
        <v>0</v>
      </c>
      <c r="F214" s="26">
        <f>'[1]Місто'!E398</f>
        <v>86751</v>
      </c>
      <c r="G214" s="26">
        <f>H214+K214</f>
        <v>6258</v>
      </c>
      <c r="H214" s="26">
        <f>'[1]Місто'!G398</f>
        <v>6258</v>
      </c>
      <c r="I214" s="26">
        <f>'[1]Місто'!H398</f>
        <v>0</v>
      </c>
      <c r="J214" s="26">
        <f>'[1]Місто'!I398</f>
        <v>0</v>
      </c>
      <c r="K214" s="26">
        <f>'[1]Місто'!J398</f>
        <v>0</v>
      </c>
      <c r="L214" s="26">
        <f>'[1]Місто'!K398</f>
        <v>0</v>
      </c>
      <c r="M214" s="26">
        <f>'[1]Місто'!L398</f>
        <v>0</v>
      </c>
      <c r="N214" s="27">
        <f t="shared" si="62"/>
        <v>293524</v>
      </c>
      <c r="O214" s="50"/>
    </row>
    <row r="215" spans="1:15" s="3" customFormat="1" ht="25.5">
      <c r="A215" s="9" t="s">
        <v>427</v>
      </c>
      <c r="B215" s="9" t="s">
        <v>29</v>
      </c>
      <c r="C215" s="68" t="s">
        <v>187</v>
      </c>
      <c r="D215" s="26"/>
      <c r="E215" s="26"/>
      <c r="F215" s="26"/>
      <c r="G215" s="26">
        <f>H215+K215</f>
        <v>59703</v>
      </c>
      <c r="H215" s="26">
        <f>43203+16500</f>
        <v>59703</v>
      </c>
      <c r="I215" s="26"/>
      <c r="J215" s="26"/>
      <c r="K215" s="26"/>
      <c r="L215" s="26"/>
      <c r="M215" s="26"/>
      <c r="N215" s="27">
        <f t="shared" si="62"/>
        <v>59703</v>
      </c>
      <c r="O215" s="50"/>
    </row>
    <row r="216" spans="1:15" s="3" customFormat="1" ht="38.25">
      <c r="A216" s="9" t="s">
        <v>428</v>
      </c>
      <c r="B216" s="9" t="s">
        <v>30</v>
      </c>
      <c r="C216" s="68" t="s">
        <v>195</v>
      </c>
      <c r="D216" s="26">
        <v>2212</v>
      </c>
      <c r="E216" s="26"/>
      <c r="F216" s="26"/>
      <c r="G216" s="26"/>
      <c r="H216" s="26"/>
      <c r="I216" s="26"/>
      <c r="J216" s="26"/>
      <c r="K216" s="26"/>
      <c r="L216" s="26"/>
      <c r="M216" s="26"/>
      <c r="N216" s="27">
        <f t="shared" si="62"/>
        <v>2212</v>
      </c>
      <c r="O216" s="50"/>
    </row>
    <row r="217" spans="1:15" s="3" customFormat="1" ht="25.5">
      <c r="A217" s="9" t="s">
        <v>429</v>
      </c>
      <c r="B217" s="9" t="s">
        <v>30</v>
      </c>
      <c r="C217" s="68" t="s">
        <v>421</v>
      </c>
      <c r="D217" s="26">
        <v>6474</v>
      </c>
      <c r="E217" s="26"/>
      <c r="F217" s="26"/>
      <c r="G217" s="26"/>
      <c r="H217" s="26"/>
      <c r="I217" s="26"/>
      <c r="J217" s="26"/>
      <c r="K217" s="26"/>
      <c r="L217" s="26"/>
      <c r="M217" s="26"/>
      <c r="N217" s="27">
        <f t="shared" si="62"/>
        <v>6474</v>
      </c>
      <c r="O217" s="50"/>
    </row>
    <row r="218" spans="1:15" s="51" customFormat="1" ht="38.25">
      <c r="A218" s="87" t="s">
        <v>430</v>
      </c>
      <c r="B218" s="87" t="s">
        <v>150</v>
      </c>
      <c r="C218" s="19" t="s">
        <v>134</v>
      </c>
      <c r="D218" s="49">
        <f>D219</f>
        <v>3827509</v>
      </c>
      <c r="E218" s="49">
        <f aca="true" t="shared" si="66" ref="E218:M218">E219</f>
        <v>1774066</v>
      </c>
      <c r="F218" s="49">
        <f t="shared" si="66"/>
        <v>620835</v>
      </c>
      <c r="G218" s="49">
        <f t="shared" si="66"/>
        <v>4471981</v>
      </c>
      <c r="H218" s="49">
        <f t="shared" si="66"/>
        <v>180907</v>
      </c>
      <c r="I218" s="49">
        <f t="shared" si="66"/>
        <v>0</v>
      </c>
      <c r="J218" s="49">
        <f t="shared" si="66"/>
        <v>0</v>
      </c>
      <c r="K218" s="49">
        <f t="shared" si="66"/>
        <v>4291074</v>
      </c>
      <c r="L218" s="49">
        <f t="shared" si="66"/>
        <v>4291074</v>
      </c>
      <c r="M218" s="49">
        <f t="shared" si="66"/>
        <v>39000</v>
      </c>
      <c r="N218" s="49">
        <f t="shared" si="62"/>
        <v>8299490</v>
      </c>
      <c r="O218" s="50"/>
    </row>
    <row r="219" spans="1:15" s="54" customFormat="1" ht="38.25">
      <c r="A219" s="82" t="s">
        <v>431</v>
      </c>
      <c r="B219" s="40"/>
      <c r="C219" s="67" t="s">
        <v>134</v>
      </c>
      <c r="D219" s="41">
        <f>SUM(D220:D225)</f>
        <v>3827509</v>
      </c>
      <c r="E219" s="41">
        <f aca="true" t="shared" si="67" ref="E219:M219">SUM(E220:E225)</f>
        <v>1774066</v>
      </c>
      <c r="F219" s="41">
        <f t="shared" si="67"/>
        <v>620835</v>
      </c>
      <c r="G219" s="41">
        <f t="shared" si="67"/>
        <v>4471981</v>
      </c>
      <c r="H219" s="41">
        <f t="shared" si="67"/>
        <v>180907</v>
      </c>
      <c r="I219" s="41">
        <f t="shared" si="67"/>
        <v>0</v>
      </c>
      <c r="J219" s="41">
        <f t="shared" si="67"/>
        <v>0</v>
      </c>
      <c r="K219" s="41">
        <f t="shared" si="67"/>
        <v>4291074</v>
      </c>
      <c r="L219" s="41">
        <f t="shared" si="67"/>
        <v>4291074</v>
      </c>
      <c r="M219" s="41">
        <f t="shared" si="67"/>
        <v>39000</v>
      </c>
      <c r="N219" s="41">
        <f t="shared" si="62"/>
        <v>8299490</v>
      </c>
      <c r="O219" s="50"/>
    </row>
    <row r="220" spans="1:15" s="54" customFormat="1" ht="51">
      <c r="A220" s="82" t="s">
        <v>488</v>
      </c>
      <c r="B220" s="63" t="s">
        <v>7</v>
      </c>
      <c r="C220" s="70" t="s">
        <v>508</v>
      </c>
      <c r="D220" s="41">
        <f>'[1]Місто'!C407</f>
        <v>3150042</v>
      </c>
      <c r="E220" s="41">
        <f>'[1]Місто'!D407</f>
        <v>1774066</v>
      </c>
      <c r="F220" s="41">
        <f>'[1]Місто'!E407</f>
        <v>395385</v>
      </c>
      <c r="G220" s="41">
        <f>H220+K220</f>
        <v>54266</v>
      </c>
      <c r="H220" s="41">
        <f>'[1]Місто'!G407</f>
        <v>14576</v>
      </c>
      <c r="I220" s="41">
        <f>'[1]Місто'!H407</f>
        <v>0</v>
      </c>
      <c r="J220" s="41">
        <f>'[1]Місто'!I407</f>
        <v>0</v>
      </c>
      <c r="K220" s="41">
        <f>'[1]Місто'!J407</f>
        <v>39690</v>
      </c>
      <c r="L220" s="41">
        <f>'[1]Місто'!K407</f>
        <v>39690</v>
      </c>
      <c r="M220" s="41">
        <f>'[1]Місто'!L407</f>
        <v>0</v>
      </c>
      <c r="N220" s="41">
        <f t="shared" si="62"/>
        <v>3204308</v>
      </c>
      <c r="O220" s="50"/>
    </row>
    <row r="221" spans="1:15" s="3" customFormat="1" ht="12.75">
      <c r="A221" s="9" t="s">
        <v>432</v>
      </c>
      <c r="B221" s="9" t="s">
        <v>114</v>
      </c>
      <c r="C221" s="4" t="s">
        <v>116</v>
      </c>
      <c r="D221" s="26">
        <f>'[1]Місто'!C409</f>
        <v>649012</v>
      </c>
      <c r="E221" s="26">
        <f>'[1]Місто'!D409</f>
        <v>0</v>
      </c>
      <c r="F221" s="26">
        <f>'[1]Місто'!E409</f>
        <v>225450</v>
      </c>
      <c r="G221" s="41">
        <f>H221+K221</f>
        <v>168018</v>
      </c>
      <c r="H221" s="26">
        <f>'[1]Місто'!G409</f>
        <v>129018</v>
      </c>
      <c r="I221" s="26">
        <f>'[1]Місто'!H409</f>
        <v>0</v>
      </c>
      <c r="J221" s="26">
        <f>'[1]Місто'!I409</f>
        <v>0</v>
      </c>
      <c r="K221" s="26">
        <f>'[1]Місто'!J409</f>
        <v>39000</v>
      </c>
      <c r="L221" s="26">
        <f>'[1]Місто'!K409</f>
        <v>39000</v>
      </c>
      <c r="M221" s="26">
        <f>'[1]Місто'!L409</f>
        <v>39000</v>
      </c>
      <c r="N221" s="41">
        <f t="shared" si="62"/>
        <v>817030</v>
      </c>
      <c r="O221" s="50"/>
    </row>
    <row r="222" spans="1:15" s="3" customFormat="1" ht="25.5">
      <c r="A222" s="69" t="s">
        <v>433</v>
      </c>
      <c r="B222" s="37" t="s">
        <v>65</v>
      </c>
      <c r="C222" s="70" t="s">
        <v>185</v>
      </c>
      <c r="D222" s="36"/>
      <c r="E222" s="36"/>
      <c r="F222" s="36"/>
      <c r="G222" s="36">
        <f>H222+K222</f>
        <v>4212384</v>
      </c>
      <c r="H222" s="36"/>
      <c r="I222" s="36"/>
      <c r="J222" s="36"/>
      <c r="K222" s="36">
        <f>L222</f>
        <v>4212384</v>
      </c>
      <c r="L222" s="36">
        <f>'[1]Місто'!$K$411</f>
        <v>4212384</v>
      </c>
      <c r="M222" s="36"/>
      <c r="N222" s="52">
        <f t="shared" si="62"/>
        <v>4212384</v>
      </c>
      <c r="O222" s="50"/>
    </row>
    <row r="223" spans="1:15" s="3" customFormat="1" ht="25.5">
      <c r="A223" s="9" t="s">
        <v>434</v>
      </c>
      <c r="B223" s="9" t="s">
        <v>29</v>
      </c>
      <c r="C223" s="68" t="s">
        <v>187</v>
      </c>
      <c r="D223" s="26"/>
      <c r="E223" s="26"/>
      <c r="F223" s="26"/>
      <c r="G223" s="26">
        <f>H223+K223</f>
        <v>37313</v>
      </c>
      <c r="H223" s="26">
        <f>17813+19500</f>
        <v>37313</v>
      </c>
      <c r="I223" s="26"/>
      <c r="J223" s="26"/>
      <c r="K223" s="26">
        <f>110000-110000</f>
        <v>0</v>
      </c>
      <c r="L223" s="26"/>
      <c r="M223" s="26"/>
      <c r="N223" s="41">
        <f t="shared" si="62"/>
        <v>37313</v>
      </c>
      <c r="O223" s="50"/>
    </row>
    <row r="224" spans="1:15" s="3" customFormat="1" ht="38.25">
      <c r="A224" s="9" t="s">
        <v>436</v>
      </c>
      <c r="B224" s="9" t="s">
        <v>30</v>
      </c>
      <c r="C224" s="68" t="s">
        <v>195</v>
      </c>
      <c r="D224" s="26">
        <f>15425+801+2403</f>
        <v>18629</v>
      </c>
      <c r="E224" s="26"/>
      <c r="F224" s="26"/>
      <c r="G224" s="26"/>
      <c r="H224" s="26"/>
      <c r="I224" s="26"/>
      <c r="J224" s="26"/>
      <c r="K224" s="26"/>
      <c r="L224" s="26"/>
      <c r="M224" s="26"/>
      <c r="N224" s="41">
        <f aca="true" t="shared" si="68" ref="N224:N249">D224+G224</f>
        <v>18629</v>
      </c>
      <c r="O224" s="50"/>
    </row>
    <row r="225" spans="1:15" s="3" customFormat="1" ht="25.5">
      <c r="A225" s="9" t="s">
        <v>435</v>
      </c>
      <c r="B225" s="9" t="s">
        <v>30</v>
      </c>
      <c r="C225" s="68" t="s">
        <v>421</v>
      </c>
      <c r="D225" s="26">
        <v>9826</v>
      </c>
      <c r="E225" s="26"/>
      <c r="F225" s="26"/>
      <c r="G225" s="26"/>
      <c r="H225" s="26"/>
      <c r="I225" s="26"/>
      <c r="J225" s="26"/>
      <c r="K225" s="26"/>
      <c r="L225" s="26"/>
      <c r="M225" s="26"/>
      <c r="N225" s="41">
        <f t="shared" si="68"/>
        <v>9826</v>
      </c>
      <c r="O225" s="50"/>
    </row>
    <row r="226" spans="1:15" s="18" customFormat="1" ht="41.25" customHeight="1">
      <c r="A226" s="17" t="s">
        <v>437</v>
      </c>
      <c r="B226" s="17" t="s">
        <v>151</v>
      </c>
      <c r="C226" s="19" t="s">
        <v>135</v>
      </c>
      <c r="D226" s="29">
        <f>D227</f>
        <v>3667906</v>
      </c>
      <c r="E226" s="29">
        <f aca="true" t="shared" si="69" ref="E226:M226">E227</f>
        <v>1907567</v>
      </c>
      <c r="F226" s="29">
        <f t="shared" si="69"/>
        <v>520202</v>
      </c>
      <c r="G226" s="29">
        <f t="shared" si="69"/>
        <v>1309674</v>
      </c>
      <c r="H226" s="29">
        <f t="shared" si="69"/>
        <v>14729</v>
      </c>
      <c r="I226" s="29">
        <f t="shared" si="69"/>
        <v>0</v>
      </c>
      <c r="J226" s="29">
        <f t="shared" si="69"/>
        <v>0</v>
      </c>
      <c r="K226" s="29">
        <f t="shared" si="69"/>
        <v>1294945</v>
      </c>
      <c r="L226" s="29">
        <f t="shared" si="69"/>
        <v>1294945</v>
      </c>
      <c r="M226" s="29">
        <f t="shared" si="69"/>
        <v>13000</v>
      </c>
      <c r="N226" s="29">
        <f>D226+G226</f>
        <v>4977580</v>
      </c>
      <c r="O226" s="50"/>
    </row>
    <row r="227" spans="1:15" s="3" customFormat="1" ht="25.5">
      <c r="A227" s="9" t="s">
        <v>438</v>
      </c>
      <c r="B227" s="9"/>
      <c r="C227" s="4" t="s">
        <v>135</v>
      </c>
      <c r="D227" s="26">
        <f>SUM(D228:D233)</f>
        <v>3667906</v>
      </c>
      <c r="E227" s="26">
        <f aca="true" t="shared" si="70" ref="E227:M227">SUM(E228:E233)</f>
        <v>1907567</v>
      </c>
      <c r="F227" s="26">
        <f t="shared" si="70"/>
        <v>520202</v>
      </c>
      <c r="G227" s="26">
        <f t="shared" si="70"/>
        <v>1309674</v>
      </c>
      <c r="H227" s="26">
        <f t="shared" si="70"/>
        <v>14729</v>
      </c>
      <c r="I227" s="26">
        <f t="shared" si="70"/>
        <v>0</v>
      </c>
      <c r="J227" s="26">
        <f t="shared" si="70"/>
        <v>0</v>
      </c>
      <c r="K227" s="26">
        <f t="shared" si="70"/>
        <v>1294945</v>
      </c>
      <c r="L227" s="26">
        <f t="shared" si="70"/>
        <v>1294945</v>
      </c>
      <c r="M227" s="26">
        <f t="shared" si="70"/>
        <v>13000</v>
      </c>
      <c r="N227" s="26">
        <f t="shared" si="68"/>
        <v>4977580</v>
      </c>
      <c r="O227" s="50"/>
    </row>
    <row r="228" spans="1:15" s="1" customFormat="1" ht="51">
      <c r="A228" s="8" t="s">
        <v>489</v>
      </c>
      <c r="B228" s="8" t="s">
        <v>7</v>
      </c>
      <c r="C228" s="70" t="s">
        <v>508</v>
      </c>
      <c r="D228" s="26">
        <f>'[1]Місто'!C420</f>
        <v>3271746</v>
      </c>
      <c r="E228" s="26">
        <f>'[1]Місто'!D420</f>
        <v>1907567</v>
      </c>
      <c r="F228" s="26">
        <f>'[1]Місто'!E420</f>
        <v>340120</v>
      </c>
      <c r="G228" s="26">
        <f>H228+K228</f>
        <v>9000</v>
      </c>
      <c r="H228" s="26">
        <f>'[1]Місто'!G420</f>
        <v>0</v>
      </c>
      <c r="I228" s="26">
        <f>'[1]Місто'!H420</f>
        <v>0</v>
      </c>
      <c r="J228" s="26">
        <f>'[1]Місто'!I420</f>
        <v>0</v>
      </c>
      <c r="K228" s="26">
        <f>'[1]Місто'!J420</f>
        <v>9000</v>
      </c>
      <c r="L228" s="26">
        <f>'[1]Місто'!K420</f>
        <v>9000</v>
      </c>
      <c r="M228" s="26">
        <f>'[1]Місто'!L420</f>
        <v>0</v>
      </c>
      <c r="N228" s="26">
        <f t="shared" si="68"/>
        <v>3280746</v>
      </c>
      <c r="O228" s="50"/>
    </row>
    <row r="229" spans="1:15" s="3" customFormat="1" ht="12.75">
      <c r="A229" s="9" t="s">
        <v>439</v>
      </c>
      <c r="B229" s="9" t="s">
        <v>114</v>
      </c>
      <c r="C229" s="4" t="s">
        <v>116</v>
      </c>
      <c r="D229" s="26">
        <f>'[1]Місто'!C422</f>
        <v>359713</v>
      </c>
      <c r="E229" s="26">
        <f>'[1]Місто'!D422</f>
        <v>0</v>
      </c>
      <c r="F229" s="26">
        <f>'[1]Місто'!E422</f>
        <v>180082</v>
      </c>
      <c r="G229" s="26">
        <f>H229+K229</f>
        <v>21229</v>
      </c>
      <c r="H229" s="26">
        <f>'[1]Місто'!G422</f>
        <v>8229</v>
      </c>
      <c r="I229" s="26">
        <f>'[1]Місто'!H422</f>
        <v>0</v>
      </c>
      <c r="J229" s="26">
        <f>'[1]Місто'!I422</f>
        <v>0</v>
      </c>
      <c r="K229" s="26">
        <f>'[1]Місто'!J422</f>
        <v>13000</v>
      </c>
      <c r="L229" s="26">
        <f>'[1]Місто'!K422</f>
        <v>13000</v>
      </c>
      <c r="M229" s="26">
        <f>'[1]Місто'!L422</f>
        <v>13000</v>
      </c>
      <c r="N229" s="26">
        <f t="shared" si="68"/>
        <v>380942</v>
      </c>
      <c r="O229" s="50"/>
    </row>
    <row r="230" spans="1:15" s="3" customFormat="1" ht="25.5">
      <c r="A230" s="69" t="s">
        <v>440</v>
      </c>
      <c r="B230" s="37" t="s">
        <v>65</v>
      </c>
      <c r="C230" s="70" t="s">
        <v>185</v>
      </c>
      <c r="D230" s="36"/>
      <c r="E230" s="36"/>
      <c r="F230" s="36"/>
      <c r="G230" s="36">
        <f>H230+K230</f>
        <v>1272945</v>
      </c>
      <c r="H230" s="36"/>
      <c r="I230" s="36"/>
      <c r="J230" s="36"/>
      <c r="K230" s="36">
        <f>L230</f>
        <v>1272945</v>
      </c>
      <c r="L230" s="36">
        <f>'[1]Місто'!$K$424</f>
        <v>1272945</v>
      </c>
      <c r="M230" s="36"/>
      <c r="N230" s="52">
        <f t="shared" si="68"/>
        <v>1272945</v>
      </c>
      <c r="O230" s="50"/>
    </row>
    <row r="231" spans="1:15" s="3" customFormat="1" ht="26.25" customHeight="1">
      <c r="A231" s="9" t="s">
        <v>441</v>
      </c>
      <c r="B231" s="9" t="s">
        <v>29</v>
      </c>
      <c r="C231" s="4" t="s">
        <v>187</v>
      </c>
      <c r="D231" s="26"/>
      <c r="E231" s="26"/>
      <c r="F231" s="26"/>
      <c r="G231" s="36">
        <f>H231+K231</f>
        <v>6500</v>
      </c>
      <c r="H231" s="26">
        <v>6500</v>
      </c>
      <c r="I231" s="26"/>
      <c r="J231" s="26"/>
      <c r="K231" s="26"/>
      <c r="L231" s="26"/>
      <c r="M231" s="26"/>
      <c r="N231" s="26">
        <f t="shared" si="68"/>
        <v>6500</v>
      </c>
      <c r="O231" s="50"/>
    </row>
    <row r="232" spans="1:15" s="3" customFormat="1" ht="38.25">
      <c r="A232" s="9" t="s">
        <v>442</v>
      </c>
      <c r="B232" s="9" t="s">
        <v>30</v>
      </c>
      <c r="C232" s="68" t="s">
        <v>195</v>
      </c>
      <c r="D232" s="26">
        <f>25166+1202+3605</f>
        <v>29973</v>
      </c>
      <c r="E232" s="26"/>
      <c r="F232" s="26"/>
      <c r="G232" s="26"/>
      <c r="H232" s="26"/>
      <c r="I232" s="26"/>
      <c r="J232" s="26"/>
      <c r="K232" s="26"/>
      <c r="L232" s="26"/>
      <c r="M232" s="26"/>
      <c r="N232" s="26">
        <f t="shared" si="68"/>
        <v>29973</v>
      </c>
      <c r="O232" s="50"/>
    </row>
    <row r="233" spans="1:15" s="3" customFormat="1" ht="25.5">
      <c r="A233" s="9" t="s">
        <v>443</v>
      </c>
      <c r="B233" s="9" t="s">
        <v>30</v>
      </c>
      <c r="C233" s="68" t="s">
        <v>421</v>
      </c>
      <c r="D233" s="26">
        <v>6474</v>
      </c>
      <c r="E233" s="26"/>
      <c r="F233" s="26"/>
      <c r="G233" s="26"/>
      <c r="H233" s="26"/>
      <c r="I233" s="26"/>
      <c r="J233" s="26"/>
      <c r="K233" s="26"/>
      <c r="L233" s="26"/>
      <c r="M233" s="26"/>
      <c r="N233" s="26">
        <f t="shared" si="68"/>
        <v>6474</v>
      </c>
      <c r="O233" s="50"/>
    </row>
    <row r="234" spans="1:15" s="18" customFormat="1" ht="38.25">
      <c r="A234" s="17" t="s">
        <v>444</v>
      </c>
      <c r="B234" s="17" t="s">
        <v>152</v>
      </c>
      <c r="C234" s="19" t="s">
        <v>138</v>
      </c>
      <c r="D234" s="28">
        <f>D235</f>
        <v>4497293</v>
      </c>
      <c r="E234" s="28">
        <f aca="true" t="shared" si="71" ref="E234:M234">E235</f>
        <v>2058393</v>
      </c>
      <c r="F234" s="28">
        <f t="shared" si="71"/>
        <v>758740</v>
      </c>
      <c r="G234" s="28">
        <f t="shared" si="71"/>
        <v>511723</v>
      </c>
      <c r="H234" s="28">
        <f t="shared" si="71"/>
        <v>450808</v>
      </c>
      <c r="I234" s="28">
        <f t="shared" si="71"/>
        <v>0</v>
      </c>
      <c r="J234" s="28">
        <f t="shared" si="71"/>
        <v>0</v>
      </c>
      <c r="K234" s="28">
        <f t="shared" si="71"/>
        <v>60915</v>
      </c>
      <c r="L234" s="28">
        <f t="shared" si="71"/>
        <v>30915</v>
      </c>
      <c r="M234" s="28">
        <f t="shared" si="71"/>
        <v>0</v>
      </c>
      <c r="N234" s="28">
        <f t="shared" si="68"/>
        <v>5009016</v>
      </c>
      <c r="O234" s="50"/>
    </row>
    <row r="235" spans="1:15" s="3" customFormat="1" ht="38.25">
      <c r="A235" s="9" t="s">
        <v>445</v>
      </c>
      <c r="B235" s="9"/>
      <c r="C235" s="11" t="s">
        <v>138</v>
      </c>
      <c r="D235" s="25">
        <f>SUM(D236:D241)</f>
        <v>4497293</v>
      </c>
      <c r="E235" s="25">
        <f aca="true" t="shared" si="72" ref="E235:M235">SUM(E236:E241)</f>
        <v>2058393</v>
      </c>
      <c r="F235" s="25">
        <f t="shared" si="72"/>
        <v>758740</v>
      </c>
      <c r="G235" s="25">
        <f t="shared" si="72"/>
        <v>511723</v>
      </c>
      <c r="H235" s="25">
        <f t="shared" si="72"/>
        <v>450808</v>
      </c>
      <c r="I235" s="25">
        <f t="shared" si="72"/>
        <v>0</v>
      </c>
      <c r="J235" s="25">
        <f t="shared" si="72"/>
        <v>0</v>
      </c>
      <c r="K235" s="25">
        <f t="shared" si="72"/>
        <v>60915</v>
      </c>
      <c r="L235" s="25">
        <f t="shared" si="72"/>
        <v>30915</v>
      </c>
      <c r="M235" s="25">
        <f t="shared" si="72"/>
        <v>0</v>
      </c>
      <c r="N235" s="25">
        <f t="shared" si="68"/>
        <v>5009016</v>
      </c>
      <c r="O235" s="50"/>
    </row>
    <row r="236" spans="1:15" s="5" customFormat="1" ht="51">
      <c r="A236" s="8" t="s">
        <v>490</v>
      </c>
      <c r="B236" s="8" t="s">
        <v>7</v>
      </c>
      <c r="C236" s="70" t="s">
        <v>508</v>
      </c>
      <c r="D236" s="23">
        <f>'[1]Місто'!C433</f>
        <v>3430625</v>
      </c>
      <c r="E236" s="23">
        <f>'[1]Місто'!D433</f>
        <v>2058393</v>
      </c>
      <c r="F236" s="23">
        <f>'[1]Місто'!E433</f>
        <v>344840</v>
      </c>
      <c r="G236" s="25">
        <f>H236+K236</f>
        <v>168303</v>
      </c>
      <c r="H236" s="23">
        <f>'[1]Місто'!G433</f>
        <v>137388</v>
      </c>
      <c r="I236" s="23">
        <f>'[1]Місто'!H433</f>
        <v>0</v>
      </c>
      <c r="J236" s="23">
        <f>'[1]Місто'!I433</f>
        <v>0</v>
      </c>
      <c r="K236" s="23">
        <f>'[1]Місто'!J433</f>
        <v>30915</v>
      </c>
      <c r="L236" s="23">
        <f>'[1]Місто'!K433</f>
        <v>30915</v>
      </c>
      <c r="M236" s="23">
        <f>'[1]Місто'!L433</f>
        <v>0</v>
      </c>
      <c r="N236" s="25">
        <f t="shared" si="68"/>
        <v>3598928</v>
      </c>
      <c r="O236" s="50"/>
    </row>
    <row r="237" spans="1:15" s="3" customFormat="1" ht="12.75">
      <c r="A237" s="9" t="s">
        <v>446</v>
      </c>
      <c r="B237" s="9" t="s">
        <v>114</v>
      </c>
      <c r="C237" s="4" t="s">
        <v>116</v>
      </c>
      <c r="D237" s="26">
        <f>'[1]Місто'!C435</f>
        <v>869513</v>
      </c>
      <c r="E237" s="26">
        <f>'[1]Місто'!D435</f>
        <v>0</v>
      </c>
      <c r="F237" s="26">
        <f>'[1]Місто'!E435</f>
        <v>413900</v>
      </c>
      <c r="G237" s="26"/>
      <c r="H237" s="26">
        <f>'[1]Місто'!G435</f>
        <v>0</v>
      </c>
      <c r="I237" s="26">
        <f>'[1]Місто'!H435</f>
        <v>0</v>
      </c>
      <c r="J237" s="26">
        <f>'[1]Місто'!I435</f>
        <v>0</v>
      </c>
      <c r="K237" s="26">
        <f>'[1]Місто'!J435</f>
        <v>0</v>
      </c>
      <c r="L237" s="26">
        <f>'[1]Місто'!K435</f>
        <v>0</v>
      </c>
      <c r="M237" s="26">
        <f>'[1]Місто'!L435</f>
        <v>0</v>
      </c>
      <c r="N237" s="25">
        <f t="shared" si="68"/>
        <v>869513</v>
      </c>
      <c r="O237" s="50"/>
    </row>
    <row r="238" spans="1:15" s="3" customFormat="1" ht="25.5">
      <c r="A238" s="9" t="s">
        <v>447</v>
      </c>
      <c r="B238" s="9" t="s">
        <v>29</v>
      </c>
      <c r="C238" s="68" t="s">
        <v>187</v>
      </c>
      <c r="D238" s="26"/>
      <c r="E238" s="26"/>
      <c r="F238" s="26"/>
      <c r="G238" s="26">
        <f>H238+K238</f>
        <v>343420</v>
      </c>
      <c r="H238" s="26">
        <f>430000+26920-10000-160000+26500</f>
        <v>313420</v>
      </c>
      <c r="I238" s="26"/>
      <c r="J238" s="26"/>
      <c r="K238" s="26">
        <f>70000-40000</f>
        <v>30000</v>
      </c>
      <c r="L238" s="26"/>
      <c r="M238" s="26"/>
      <c r="N238" s="25">
        <f t="shared" si="68"/>
        <v>343420</v>
      </c>
      <c r="O238" s="50"/>
    </row>
    <row r="239" spans="1:15" s="3" customFormat="1" ht="38.25">
      <c r="A239" s="9" t="s">
        <v>448</v>
      </c>
      <c r="B239" s="9" t="s">
        <v>30</v>
      </c>
      <c r="C239" s="68" t="s">
        <v>195</v>
      </c>
      <c r="D239" s="26">
        <f>167742+5007+12616</f>
        <v>185365</v>
      </c>
      <c r="E239" s="26"/>
      <c r="F239" s="26"/>
      <c r="G239" s="26"/>
      <c r="H239" s="26"/>
      <c r="I239" s="26"/>
      <c r="J239" s="26"/>
      <c r="K239" s="26"/>
      <c r="L239" s="26"/>
      <c r="M239" s="26"/>
      <c r="N239" s="25">
        <f>D239+G239</f>
        <v>185365</v>
      </c>
      <c r="O239" s="50"/>
    </row>
    <row r="240" spans="1:15" s="3" customFormat="1" ht="38.25">
      <c r="A240" s="9" t="s">
        <v>449</v>
      </c>
      <c r="B240" s="9" t="s">
        <v>30</v>
      </c>
      <c r="C240" s="68" t="s">
        <v>374</v>
      </c>
      <c r="D240" s="26">
        <f>(1000)</f>
        <v>1000</v>
      </c>
      <c r="E240" s="26"/>
      <c r="F240" s="26"/>
      <c r="G240" s="26"/>
      <c r="H240" s="26"/>
      <c r="I240" s="26"/>
      <c r="J240" s="26"/>
      <c r="K240" s="26"/>
      <c r="L240" s="26"/>
      <c r="M240" s="26"/>
      <c r="N240" s="25">
        <f>D240+G240</f>
        <v>1000</v>
      </c>
      <c r="O240" s="50"/>
    </row>
    <row r="241" spans="1:15" s="3" customFormat="1" ht="25.5">
      <c r="A241" s="9" t="s">
        <v>450</v>
      </c>
      <c r="B241" s="9" t="s">
        <v>30</v>
      </c>
      <c r="C241" s="68" t="s">
        <v>421</v>
      </c>
      <c r="D241" s="26">
        <v>10790</v>
      </c>
      <c r="E241" s="26"/>
      <c r="F241" s="26"/>
      <c r="G241" s="26"/>
      <c r="H241" s="26"/>
      <c r="I241" s="26"/>
      <c r="J241" s="26"/>
      <c r="K241" s="26"/>
      <c r="L241" s="26"/>
      <c r="M241" s="26"/>
      <c r="N241" s="25">
        <f t="shared" si="68"/>
        <v>10790</v>
      </c>
      <c r="O241" s="50"/>
    </row>
    <row r="242" spans="1:15" s="18" customFormat="1" ht="37.5" customHeight="1">
      <c r="A242" s="22" t="s">
        <v>451</v>
      </c>
      <c r="B242" s="22" t="s">
        <v>153</v>
      </c>
      <c r="C242" s="19" t="s">
        <v>136</v>
      </c>
      <c r="D242" s="29">
        <f>D243</f>
        <v>4039122</v>
      </c>
      <c r="E242" s="29">
        <f aca="true" t="shared" si="73" ref="E242:M242">E243</f>
        <v>2017705</v>
      </c>
      <c r="F242" s="29">
        <f t="shared" si="73"/>
        <v>662062</v>
      </c>
      <c r="G242" s="29">
        <f t="shared" si="73"/>
        <v>667107</v>
      </c>
      <c r="H242" s="29">
        <f t="shared" si="73"/>
        <v>64211</v>
      </c>
      <c r="I242" s="29">
        <f t="shared" si="73"/>
        <v>0</v>
      </c>
      <c r="J242" s="29">
        <f t="shared" si="73"/>
        <v>0</v>
      </c>
      <c r="K242" s="29">
        <f t="shared" si="73"/>
        <v>602896</v>
      </c>
      <c r="L242" s="29">
        <f t="shared" si="73"/>
        <v>602896</v>
      </c>
      <c r="M242" s="29">
        <f t="shared" si="73"/>
        <v>142000</v>
      </c>
      <c r="N242" s="29">
        <f t="shared" si="68"/>
        <v>4706229</v>
      </c>
      <c r="O242" s="50"/>
    </row>
    <row r="243" spans="1:15" s="3" customFormat="1" ht="25.5">
      <c r="A243" s="13" t="s">
        <v>452</v>
      </c>
      <c r="B243" s="13"/>
      <c r="C243" s="11" t="s">
        <v>136</v>
      </c>
      <c r="D243" s="26">
        <f>SUM(D244:D250)</f>
        <v>4039122</v>
      </c>
      <c r="E243" s="26">
        <f aca="true" t="shared" si="74" ref="E243:M243">SUM(E244:E250)</f>
        <v>2017705</v>
      </c>
      <c r="F243" s="26">
        <f t="shared" si="74"/>
        <v>662062</v>
      </c>
      <c r="G243" s="26">
        <f t="shared" si="74"/>
        <v>667107</v>
      </c>
      <c r="H243" s="26">
        <f t="shared" si="74"/>
        <v>64211</v>
      </c>
      <c r="I243" s="26">
        <f t="shared" si="74"/>
        <v>0</v>
      </c>
      <c r="J243" s="26">
        <f t="shared" si="74"/>
        <v>0</v>
      </c>
      <c r="K243" s="26">
        <f t="shared" si="74"/>
        <v>602896</v>
      </c>
      <c r="L243" s="26">
        <f t="shared" si="74"/>
        <v>602896</v>
      </c>
      <c r="M243" s="26">
        <f t="shared" si="74"/>
        <v>142000</v>
      </c>
      <c r="N243" s="26">
        <f t="shared" si="68"/>
        <v>4706229</v>
      </c>
      <c r="O243" s="50"/>
    </row>
    <row r="244" spans="1:15" s="5" customFormat="1" ht="51">
      <c r="A244" s="15" t="s">
        <v>491</v>
      </c>
      <c r="B244" s="15" t="s">
        <v>7</v>
      </c>
      <c r="C244" s="70" t="s">
        <v>508</v>
      </c>
      <c r="D244" s="26">
        <f>'[1]Місто'!C445</f>
        <v>3441047</v>
      </c>
      <c r="E244" s="26">
        <f>'[1]Місто'!D445</f>
        <v>2017705</v>
      </c>
      <c r="F244" s="26">
        <f>'[1]Місто'!E445</f>
        <v>420930</v>
      </c>
      <c r="G244" s="26">
        <f>H244+K244</f>
        <v>47826</v>
      </c>
      <c r="H244" s="26">
        <f>'[1]Місто'!G445</f>
        <v>39930</v>
      </c>
      <c r="I244" s="26">
        <f>'[1]Місто'!H445</f>
        <v>0</v>
      </c>
      <c r="J244" s="26">
        <f>'[1]Місто'!I445</f>
        <v>0</v>
      </c>
      <c r="K244" s="26">
        <f>'[1]Місто'!J445</f>
        <v>7896</v>
      </c>
      <c r="L244" s="26">
        <f>'[1]Місто'!K445</f>
        <v>7896</v>
      </c>
      <c r="M244" s="26">
        <f>'[1]Місто'!L445</f>
        <v>0</v>
      </c>
      <c r="N244" s="26">
        <f t="shared" si="68"/>
        <v>3488873</v>
      </c>
      <c r="O244" s="50"/>
    </row>
    <row r="245" spans="1:15" s="3" customFormat="1" ht="12.75">
      <c r="A245" s="9" t="s">
        <v>453</v>
      </c>
      <c r="B245" s="9" t="s">
        <v>114</v>
      </c>
      <c r="C245" s="4" t="s">
        <v>116</v>
      </c>
      <c r="D245" s="26">
        <f>'[1]Місто'!C447</f>
        <v>545298</v>
      </c>
      <c r="E245" s="26">
        <f>'[1]Місто'!D447</f>
        <v>0</v>
      </c>
      <c r="F245" s="26">
        <f>'[1]Місто'!E447</f>
        <v>241132</v>
      </c>
      <c r="G245" s="26">
        <f>H245+K245</f>
        <v>43000</v>
      </c>
      <c r="H245" s="26">
        <f>'[1]Місто'!G447</f>
        <v>0</v>
      </c>
      <c r="I245" s="26">
        <f>'[1]Місто'!H447</f>
        <v>0</v>
      </c>
      <c r="J245" s="26">
        <f>'[1]Місто'!I447</f>
        <v>0</v>
      </c>
      <c r="K245" s="26">
        <f>'[1]Місто'!J447</f>
        <v>43000</v>
      </c>
      <c r="L245" s="26">
        <f>'[1]Місто'!K447</f>
        <v>43000</v>
      </c>
      <c r="M245" s="26">
        <f>'[1]Місто'!L447</f>
        <v>43000</v>
      </c>
      <c r="N245" s="26">
        <f t="shared" si="68"/>
        <v>588298</v>
      </c>
      <c r="O245" s="50"/>
    </row>
    <row r="246" spans="1:15" s="3" customFormat="1" ht="25.5">
      <c r="A246" s="9" t="s">
        <v>466</v>
      </c>
      <c r="B246" s="9" t="s">
        <v>65</v>
      </c>
      <c r="C246" s="64" t="s">
        <v>185</v>
      </c>
      <c r="D246" s="26"/>
      <c r="E246" s="26"/>
      <c r="F246" s="26"/>
      <c r="G246" s="26">
        <f>H246+K246</f>
        <v>552000</v>
      </c>
      <c r="H246" s="26"/>
      <c r="I246" s="26"/>
      <c r="J246" s="26"/>
      <c r="K246" s="26">
        <f>'[1]Місто'!J449</f>
        <v>552000</v>
      </c>
      <c r="L246" s="26">
        <f>'[1]Місто'!K449</f>
        <v>552000</v>
      </c>
      <c r="M246" s="26">
        <f>'[1]Місто'!L449</f>
        <v>99000</v>
      </c>
      <c r="N246" s="26">
        <f t="shared" si="68"/>
        <v>552000</v>
      </c>
      <c r="O246" s="50"/>
    </row>
    <row r="247" spans="1:15" s="3" customFormat="1" ht="25.5">
      <c r="A247" s="9" t="s">
        <v>454</v>
      </c>
      <c r="B247" s="9" t="s">
        <v>29</v>
      </c>
      <c r="C247" s="68" t="s">
        <v>187</v>
      </c>
      <c r="D247" s="26"/>
      <c r="E247" s="26"/>
      <c r="F247" s="26"/>
      <c r="G247" s="26">
        <f>H247+K247</f>
        <v>24281</v>
      </c>
      <c r="H247" s="26">
        <f>3281+10000+11000</f>
        <v>24281</v>
      </c>
      <c r="I247" s="26"/>
      <c r="J247" s="26"/>
      <c r="K247" s="26"/>
      <c r="L247" s="26"/>
      <c r="M247" s="26"/>
      <c r="N247" s="26">
        <f t="shared" si="68"/>
        <v>24281</v>
      </c>
      <c r="O247" s="50"/>
    </row>
    <row r="248" spans="1:15" s="3" customFormat="1" ht="38.25">
      <c r="A248" s="9" t="s">
        <v>455</v>
      </c>
      <c r="B248" s="9" t="s">
        <v>30</v>
      </c>
      <c r="C248" s="68" t="s">
        <v>195</v>
      </c>
      <c r="D248" s="26">
        <f>37595+1501+4207</f>
        <v>43303</v>
      </c>
      <c r="E248" s="26"/>
      <c r="F248" s="26"/>
      <c r="G248" s="26"/>
      <c r="H248" s="26"/>
      <c r="I248" s="26"/>
      <c r="J248" s="26"/>
      <c r="K248" s="26"/>
      <c r="L248" s="26"/>
      <c r="M248" s="26"/>
      <c r="N248" s="26">
        <f t="shared" si="68"/>
        <v>43303</v>
      </c>
      <c r="O248" s="50"/>
    </row>
    <row r="249" spans="1:15" s="3" customFormat="1" ht="38.25">
      <c r="A249" s="77" t="s">
        <v>456</v>
      </c>
      <c r="B249" s="77" t="s">
        <v>30</v>
      </c>
      <c r="C249" s="68" t="s">
        <v>374</v>
      </c>
      <c r="D249" s="79">
        <v>3000</v>
      </c>
      <c r="E249" s="79"/>
      <c r="F249" s="79"/>
      <c r="G249" s="79"/>
      <c r="H249" s="79"/>
      <c r="I249" s="79"/>
      <c r="J249" s="79"/>
      <c r="K249" s="79"/>
      <c r="L249" s="79"/>
      <c r="M249" s="79"/>
      <c r="N249" s="26">
        <f t="shared" si="68"/>
        <v>3000</v>
      </c>
      <c r="O249" s="50"/>
    </row>
    <row r="250" spans="1:15" s="3" customFormat="1" ht="25.5">
      <c r="A250" s="77" t="s">
        <v>457</v>
      </c>
      <c r="B250" s="77" t="s">
        <v>30</v>
      </c>
      <c r="C250" s="68" t="s">
        <v>421</v>
      </c>
      <c r="D250" s="79">
        <v>6474</v>
      </c>
      <c r="E250" s="79"/>
      <c r="F250" s="79"/>
      <c r="G250" s="79"/>
      <c r="H250" s="79"/>
      <c r="I250" s="79"/>
      <c r="J250" s="79"/>
      <c r="K250" s="79"/>
      <c r="L250" s="79"/>
      <c r="M250" s="79"/>
      <c r="N250" s="79">
        <f aca="true" t="shared" si="75" ref="N250:N258">D250+G250</f>
        <v>6474</v>
      </c>
      <c r="O250" s="50"/>
    </row>
    <row r="251" spans="1:15" s="18" customFormat="1" ht="39" customHeight="1">
      <c r="A251" s="22" t="s">
        <v>458</v>
      </c>
      <c r="B251" s="22" t="s">
        <v>154</v>
      </c>
      <c r="C251" s="19" t="s">
        <v>137</v>
      </c>
      <c r="D251" s="29">
        <f>D252</f>
        <v>4377636</v>
      </c>
      <c r="E251" s="29">
        <f aca="true" t="shared" si="76" ref="E251:M251">E252</f>
        <v>2197133</v>
      </c>
      <c r="F251" s="29">
        <f t="shared" si="76"/>
        <v>789283</v>
      </c>
      <c r="G251" s="29">
        <f t="shared" si="76"/>
        <v>254536</v>
      </c>
      <c r="H251" s="29">
        <f t="shared" si="76"/>
        <v>31349</v>
      </c>
      <c r="I251" s="29">
        <f t="shared" si="76"/>
        <v>0</v>
      </c>
      <c r="J251" s="29">
        <f t="shared" si="76"/>
        <v>0</v>
      </c>
      <c r="K251" s="29">
        <f t="shared" si="76"/>
        <v>223187</v>
      </c>
      <c r="L251" s="29">
        <f t="shared" si="76"/>
        <v>223187</v>
      </c>
      <c r="M251" s="29">
        <f t="shared" si="76"/>
        <v>0</v>
      </c>
      <c r="N251" s="29">
        <f t="shared" si="75"/>
        <v>4632172</v>
      </c>
      <c r="O251" s="50"/>
    </row>
    <row r="252" spans="1:15" s="3" customFormat="1" ht="38.25">
      <c r="A252" s="65" t="s">
        <v>459</v>
      </c>
      <c r="B252" s="65"/>
      <c r="C252" s="66" t="s">
        <v>137</v>
      </c>
      <c r="D252" s="26">
        <f>SUM(D253:D258)</f>
        <v>4377636</v>
      </c>
      <c r="E252" s="26">
        <f aca="true" t="shared" si="77" ref="E252:M252">SUM(E253:E258)</f>
        <v>2197133</v>
      </c>
      <c r="F252" s="26">
        <f t="shared" si="77"/>
        <v>789283</v>
      </c>
      <c r="G252" s="26">
        <f t="shared" si="77"/>
        <v>254536</v>
      </c>
      <c r="H252" s="26">
        <f t="shared" si="77"/>
        <v>31349</v>
      </c>
      <c r="I252" s="26">
        <f t="shared" si="77"/>
        <v>0</v>
      </c>
      <c r="J252" s="26">
        <f t="shared" si="77"/>
        <v>0</v>
      </c>
      <c r="K252" s="26">
        <f t="shared" si="77"/>
        <v>223187</v>
      </c>
      <c r="L252" s="26">
        <f t="shared" si="77"/>
        <v>223187</v>
      </c>
      <c r="M252" s="26">
        <f t="shared" si="77"/>
        <v>0</v>
      </c>
      <c r="N252" s="26">
        <f t="shared" si="75"/>
        <v>4632172</v>
      </c>
      <c r="O252" s="50"/>
    </row>
    <row r="253" spans="1:15" s="5" customFormat="1" ht="51">
      <c r="A253" s="7" t="s">
        <v>492</v>
      </c>
      <c r="B253" s="7" t="s">
        <v>7</v>
      </c>
      <c r="C253" s="70" t="s">
        <v>508</v>
      </c>
      <c r="D253" s="24">
        <f>'[1]Місто'!C459</f>
        <v>3710374</v>
      </c>
      <c r="E253" s="24">
        <f>'[1]Місто'!D459</f>
        <v>2197133</v>
      </c>
      <c r="F253" s="24">
        <f>'[1]Місто'!E459</f>
        <v>470725</v>
      </c>
      <c r="G253" s="26">
        <f>H253+K253</f>
        <v>184536</v>
      </c>
      <c r="H253" s="24">
        <f>'[1]Місто'!G459</f>
        <v>1349</v>
      </c>
      <c r="I253" s="24">
        <f>'[1]Місто'!H459</f>
        <v>0</v>
      </c>
      <c r="J253" s="24">
        <f>'[1]Місто'!I459</f>
        <v>0</v>
      </c>
      <c r="K253" s="24">
        <f>'[1]Місто'!J459</f>
        <v>183187</v>
      </c>
      <c r="L253" s="24">
        <f>'[1]Місто'!K459</f>
        <v>183187</v>
      </c>
      <c r="M253" s="24">
        <f>'[1]Місто'!L459</f>
        <v>0</v>
      </c>
      <c r="N253" s="26">
        <f t="shared" si="75"/>
        <v>3894910</v>
      </c>
      <c r="O253" s="50"/>
    </row>
    <row r="254" spans="1:15" s="3" customFormat="1" ht="12.75">
      <c r="A254" s="9" t="s">
        <v>460</v>
      </c>
      <c r="B254" s="9" t="s">
        <v>114</v>
      </c>
      <c r="C254" s="4" t="s">
        <v>116</v>
      </c>
      <c r="D254" s="26">
        <f>'[1]Місто'!C461</f>
        <v>585369</v>
      </c>
      <c r="E254" s="26">
        <f>'[1]Місто'!D461</f>
        <v>0</v>
      </c>
      <c r="F254" s="26">
        <f>'[1]Місто'!E461</f>
        <v>318558</v>
      </c>
      <c r="G254" s="26"/>
      <c r="H254" s="26">
        <f>'[1]Місто'!G461</f>
        <v>0</v>
      </c>
      <c r="I254" s="26">
        <f>'[1]Місто'!H461</f>
        <v>0</v>
      </c>
      <c r="J254" s="26">
        <f>'[1]Місто'!I461</f>
        <v>0</v>
      </c>
      <c r="K254" s="26">
        <f>'[1]Місто'!J461</f>
        <v>0</v>
      </c>
      <c r="L254" s="26">
        <f>'[1]Місто'!K461</f>
        <v>0</v>
      </c>
      <c r="M254" s="26">
        <f>'[1]Місто'!L461</f>
        <v>0</v>
      </c>
      <c r="N254" s="26">
        <f t="shared" si="75"/>
        <v>585369</v>
      </c>
      <c r="O254" s="50"/>
    </row>
    <row r="255" spans="1:15" s="3" customFormat="1" ht="25.5" customHeight="1">
      <c r="A255" s="9" t="s">
        <v>461</v>
      </c>
      <c r="B255" s="9" t="s">
        <v>29</v>
      </c>
      <c r="C255" s="105" t="s">
        <v>187</v>
      </c>
      <c r="D255" s="26"/>
      <c r="E255" s="26"/>
      <c r="F255" s="26"/>
      <c r="G255" s="26">
        <f>H255+K255</f>
        <v>30000</v>
      </c>
      <c r="H255" s="26">
        <v>30000</v>
      </c>
      <c r="I255" s="26"/>
      <c r="J255" s="26"/>
      <c r="K255" s="26"/>
      <c r="L255" s="26"/>
      <c r="M255" s="26"/>
      <c r="N255" s="26">
        <f t="shared" si="75"/>
        <v>30000</v>
      </c>
      <c r="O255" s="50"/>
    </row>
    <row r="256" spans="1:15" s="3" customFormat="1" ht="38.25">
      <c r="A256" s="9" t="s">
        <v>462</v>
      </c>
      <c r="B256" s="9" t="s">
        <v>30</v>
      </c>
      <c r="C256" s="68" t="s">
        <v>195</v>
      </c>
      <c r="D256" s="26">
        <f>61290+2904+6909</f>
        <v>71103</v>
      </c>
      <c r="E256" s="26"/>
      <c r="F256" s="26"/>
      <c r="G256" s="26"/>
      <c r="H256" s="26"/>
      <c r="I256" s="26"/>
      <c r="J256" s="26"/>
      <c r="K256" s="26"/>
      <c r="L256" s="26"/>
      <c r="M256" s="26"/>
      <c r="N256" s="26">
        <f t="shared" si="75"/>
        <v>71103</v>
      </c>
      <c r="O256" s="50"/>
    </row>
    <row r="257" spans="1:15" s="3" customFormat="1" ht="25.5">
      <c r="A257" s="9" t="s">
        <v>463</v>
      </c>
      <c r="B257" s="9" t="s">
        <v>30</v>
      </c>
      <c r="C257" s="68" t="s">
        <v>421</v>
      </c>
      <c r="D257" s="26">
        <v>10790</v>
      </c>
      <c r="E257" s="26"/>
      <c r="F257" s="26"/>
      <c r="G257" s="26"/>
      <c r="H257" s="26"/>
      <c r="I257" s="26"/>
      <c r="J257" s="26"/>
      <c r="K257" s="26"/>
      <c r="L257" s="26"/>
      <c r="M257" s="26"/>
      <c r="N257" s="26">
        <f t="shared" si="75"/>
        <v>10790</v>
      </c>
      <c r="O257" s="50"/>
    </row>
    <row r="258" spans="1:15" s="3" customFormat="1" ht="25.5" customHeight="1">
      <c r="A258" s="9" t="s">
        <v>464</v>
      </c>
      <c r="B258" s="9" t="s">
        <v>30</v>
      </c>
      <c r="C258" s="68" t="s">
        <v>356</v>
      </c>
      <c r="D258" s="26"/>
      <c r="E258" s="26"/>
      <c r="F258" s="26"/>
      <c r="G258" s="26">
        <f>H258+K258</f>
        <v>40000</v>
      </c>
      <c r="H258" s="26"/>
      <c r="I258" s="26"/>
      <c r="J258" s="26"/>
      <c r="K258" s="26">
        <v>40000</v>
      </c>
      <c r="L258" s="26">
        <f>K258</f>
        <v>40000</v>
      </c>
      <c r="M258" s="26"/>
      <c r="N258" s="26">
        <f t="shared" si="75"/>
        <v>40000</v>
      </c>
      <c r="O258" s="50"/>
    </row>
    <row r="259" spans="1:17" ht="18.75" customHeight="1">
      <c r="A259" s="17"/>
      <c r="B259" s="17"/>
      <c r="C259" s="106" t="s">
        <v>32</v>
      </c>
      <c r="D259" s="29">
        <f>D11+D203+D211+D218+D226+D234+D242+D251+D107+D23+D47+D60+D102+D181+D131+D153+D141+D124+D110+D173+D157+D168+D161+D193+D199+D186+D128+D164</f>
        <v>2426593896</v>
      </c>
      <c r="E259" s="29">
        <f aca="true" t="shared" si="78" ref="E259:N259">E11+E203+E211+E218+E226+E234+E242+E251+E107+E23+E47+E60+E102+E181+E131+E153+E141+E124+E110+E173+E157+E168+E161+E193+E199+E186+E128+E164</f>
        <v>880874485</v>
      </c>
      <c r="F259" s="29">
        <f t="shared" si="78"/>
        <v>241338671</v>
      </c>
      <c r="G259" s="29">
        <f t="shared" si="78"/>
        <v>324846645</v>
      </c>
      <c r="H259" s="29">
        <f t="shared" si="78"/>
        <v>76168350</v>
      </c>
      <c r="I259" s="29">
        <f t="shared" si="78"/>
        <v>15027603</v>
      </c>
      <c r="J259" s="29">
        <f t="shared" si="78"/>
        <v>4706578</v>
      </c>
      <c r="K259" s="29">
        <f t="shared" si="78"/>
        <v>248678295</v>
      </c>
      <c r="L259" s="29">
        <f t="shared" si="78"/>
        <v>176489660</v>
      </c>
      <c r="M259" s="29">
        <f t="shared" si="78"/>
        <v>6817036</v>
      </c>
      <c r="N259" s="29">
        <f t="shared" si="78"/>
        <v>2751440541</v>
      </c>
      <c r="O259" s="50"/>
      <c r="Q259" s="56"/>
    </row>
    <row r="260" spans="2:14" ht="15">
      <c r="B260" s="95"/>
      <c r="C260" s="96"/>
      <c r="D260" s="97"/>
      <c r="E260" s="97"/>
      <c r="F260" s="97"/>
      <c r="G260" s="97"/>
      <c r="H260" s="97"/>
      <c r="I260" s="97"/>
      <c r="J260" s="97"/>
      <c r="K260" s="97"/>
      <c r="L260" s="97"/>
      <c r="M260" s="97"/>
      <c r="N260" s="98"/>
    </row>
    <row r="261" spans="2:14" ht="12.75">
      <c r="B261" s="99"/>
      <c r="C261" s="100"/>
      <c r="D261" s="101"/>
      <c r="E261" s="102"/>
      <c r="F261" s="102"/>
      <c r="G261" s="102"/>
      <c r="H261" s="102"/>
      <c r="I261" s="102"/>
      <c r="J261" s="102"/>
      <c r="K261" s="102"/>
      <c r="L261" s="102"/>
      <c r="M261" s="102"/>
      <c r="N261" s="5"/>
    </row>
    <row r="262" spans="2:14" ht="12.75">
      <c r="B262" s="103"/>
      <c r="C262" s="5"/>
      <c r="D262" s="5"/>
      <c r="E262" s="5"/>
      <c r="F262" s="5"/>
      <c r="G262" s="5"/>
      <c r="H262" s="5"/>
      <c r="I262" s="5"/>
      <c r="J262" s="5"/>
      <c r="K262" s="5"/>
      <c r="L262" s="5"/>
      <c r="M262" s="5"/>
      <c r="N262" s="5"/>
    </row>
    <row r="263" spans="2:14" ht="26.25" customHeight="1">
      <c r="B263" s="139" t="s">
        <v>468</v>
      </c>
      <c r="C263" s="139"/>
      <c r="D263" s="134"/>
      <c r="E263" s="135"/>
      <c r="F263" s="136"/>
      <c r="G263" s="136"/>
      <c r="H263" s="104"/>
      <c r="I263" s="107" t="s">
        <v>469</v>
      </c>
      <c r="J263" s="104"/>
      <c r="K263" s="104"/>
      <c r="L263" s="104"/>
      <c r="M263" s="104"/>
      <c r="N263" s="104"/>
    </row>
    <row r="264" spans="4:14" ht="12.75">
      <c r="D264" s="56">
        <f>D259-'[1]Місто'!C469</f>
        <v>0</v>
      </c>
      <c r="E264" s="56">
        <f>E259-'[1]Місто'!D469</f>
        <v>0</v>
      </c>
      <c r="F264" s="56">
        <f>F259-'[1]Місто'!E469</f>
        <v>0</v>
      </c>
      <c r="G264" s="56">
        <f>G259-'[1]Місто'!F469</f>
        <v>0</v>
      </c>
      <c r="H264" s="56">
        <f>H259-'[1]Місто'!G469</f>
        <v>0</v>
      </c>
      <c r="I264" s="56">
        <f>I259-'[1]Місто'!H469</f>
        <v>0</v>
      </c>
      <c r="J264" s="56">
        <f>J259-'[1]Місто'!I469</f>
        <v>0</v>
      </c>
      <c r="K264" s="56">
        <f>K259-'[1]Місто'!J469</f>
        <v>0</v>
      </c>
      <c r="L264" s="56">
        <f>L259-'[1]Місто'!K469</f>
        <v>0</v>
      </c>
      <c r="M264" s="56">
        <f>M259-'[1]Місто'!L469</f>
        <v>0</v>
      </c>
      <c r="N264" s="56">
        <f>N259-'[1]Місто'!M469</f>
        <v>0</v>
      </c>
    </row>
    <row r="265" spans="2:14" ht="12.75">
      <c r="B265" s="90"/>
      <c r="D265" s="56"/>
      <c r="E265" s="56"/>
      <c r="F265" s="56"/>
      <c r="G265" s="56"/>
      <c r="H265" s="56"/>
      <c r="I265" s="56"/>
      <c r="J265" s="56"/>
      <c r="K265" s="56"/>
      <c r="L265" s="56"/>
      <c r="M265" s="56"/>
      <c r="N265" s="56"/>
    </row>
    <row r="266" spans="2:14" ht="12.75">
      <c r="B266" s="90"/>
      <c r="D266" s="56"/>
      <c r="G266" s="56"/>
      <c r="H266" s="56"/>
      <c r="I266" s="56"/>
      <c r="J266" s="56"/>
      <c r="K266" s="56"/>
      <c r="L266" s="56"/>
      <c r="M266" s="56"/>
      <c r="N266" s="56"/>
    </row>
    <row r="267" spans="2:14" ht="12.75">
      <c r="B267" s="90"/>
      <c r="D267" s="56"/>
      <c r="E267" s="56"/>
      <c r="F267" s="56"/>
      <c r="G267" s="56"/>
      <c r="H267" s="56"/>
      <c r="I267" s="56"/>
      <c r="J267" s="56"/>
      <c r="K267" s="56"/>
      <c r="L267" s="56"/>
      <c r="M267" s="56"/>
      <c r="N267" s="56"/>
    </row>
    <row r="268" spans="4:7" ht="12.75">
      <c r="D268" s="56"/>
      <c r="G268" s="61"/>
    </row>
    <row r="269" spans="4:12" ht="12.75">
      <c r="D269" s="61"/>
      <c r="K269"/>
      <c r="L269" s="56"/>
    </row>
  </sheetData>
  <sheetProtection/>
  <mergeCells count="27">
    <mergeCell ref="A6:A9"/>
    <mergeCell ref="B6:B9"/>
    <mergeCell ref="C6:C9"/>
    <mergeCell ref="F8:F9"/>
    <mergeCell ref="E8:E9"/>
    <mergeCell ref="D7:D9"/>
    <mergeCell ref="K7:K9"/>
    <mergeCell ref="G6:M6"/>
    <mergeCell ref="N6:N9"/>
    <mergeCell ref="H7:H9"/>
    <mergeCell ref="G7:G9"/>
    <mergeCell ref="J8:J9"/>
    <mergeCell ref="I8:I9"/>
    <mergeCell ref="G1:H1"/>
    <mergeCell ref="K1:N1"/>
    <mergeCell ref="K2:N2"/>
    <mergeCell ref="G2:H2"/>
    <mergeCell ref="B263:C263"/>
    <mergeCell ref="G3:H3"/>
    <mergeCell ref="K3:N3"/>
    <mergeCell ref="B4:N4"/>
    <mergeCell ref="D6:F6"/>
    <mergeCell ref="E7:F7"/>
    <mergeCell ref="L5:N5"/>
    <mergeCell ref="I7:J7"/>
    <mergeCell ref="L7:M7"/>
    <mergeCell ref="L8:L9"/>
  </mergeCells>
  <printOptions/>
  <pageMargins left="0.9055118110236221" right="0.35433070866141736" top="0.52" bottom="0.26" header="0.3937007874015748" footer="0.24"/>
  <pageSetup fitToHeight="45" fitToWidth="1" horizontalDpi="600" verticalDpi="600" orientation="landscape" paperSize="9" scale="67" r:id="rId1"/>
  <headerFooter alignWithMargins="0">
    <oddHeader>&amp;C&amp;P</oddHeader>
  </headerFooter>
  <rowBreaks count="1" manualBreakCount="1">
    <brk id="2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2012-10-31T09:50:20Z</cp:lastPrinted>
  <dcterms:created xsi:type="dcterms:W3CDTF">2002-01-02T08:54:19Z</dcterms:created>
  <dcterms:modified xsi:type="dcterms:W3CDTF">2012-10-31T13:25:26Z</dcterms:modified>
  <cp:category/>
  <cp:version/>
  <cp:contentType/>
  <cp:contentStatus/>
</cp:coreProperties>
</file>