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'лист'!$A$1:$G$227</definedName>
  </definedNames>
  <calcPr fullCalcOnLoad="1"/>
</workbook>
</file>

<file path=xl/sharedStrings.xml><?xml version="1.0" encoding="utf-8"?>
<sst xmlns="http://schemas.openxmlformats.org/spreadsheetml/2006/main" count="575" uniqueCount="357">
  <si>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</si>
  <si>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</si>
  <si>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</si>
  <si>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</si>
  <si>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</si>
  <si>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</si>
  <si>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</si>
  <si>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</si>
  <si>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</si>
  <si>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</si>
  <si>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</si>
  <si>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</si>
  <si>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</si>
  <si>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</si>
  <si>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</si>
  <si>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</si>
  <si>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</si>
  <si>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</si>
  <si>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</si>
  <si>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</si>
  <si>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</si>
  <si>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</si>
  <si>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</si>
  <si>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</si>
  <si>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</si>
  <si>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</si>
  <si>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</si>
  <si>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</si>
  <si>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</si>
  <si>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</si>
  <si>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</si>
  <si>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</si>
  <si>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</si>
  <si>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</si>
  <si>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</si>
  <si>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</si>
  <si>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</si>
  <si>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</si>
  <si>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</si>
  <si>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</si>
  <si>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</si>
  <si>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</si>
  <si>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</si>
  <si>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</si>
  <si>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</si>
  <si>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</si>
  <si>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</si>
  <si>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</si>
  <si>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</si>
  <si>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</si>
  <si>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</si>
  <si>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</si>
  <si>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</si>
  <si>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</si>
  <si>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</si>
  <si>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</si>
  <si>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</si>
  <si>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</si>
  <si>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</si>
  <si>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</si>
  <si>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</si>
  <si>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</si>
  <si>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</si>
  <si>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</si>
  <si>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</si>
  <si>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</si>
  <si>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</si>
  <si>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</si>
  <si>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</si>
  <si>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</si>
  <si>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</si>
  <si>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</si>
  <si>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</si>
  <si>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</si>
  <si>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</si>
  <si>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</si>
  <si>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</si>
  <si>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</si>
  <si>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</si>
  <si>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</si>
  <si>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</si>
  <si>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</si>
  <si>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</si>
  <si>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</si>
  <si>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</si>
  <si>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</si>
  <si>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</si>
  <si>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</si>
  <si>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</si>
  <si>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</si>
  <si>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</si>
  <si>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</si>
  <si>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</si>
  <si>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</si>
  <si>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</si>
  <si>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</si>
  <si>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</si>
  <si>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</si>
  <si>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</si>
  <si>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</si>
  <si>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</si>
  <si>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</si>
  <si>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</si>
  <si>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</si>
  <si>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</si>
  <si>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</si>
  <si>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</si>
  <si>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</si>
  <si>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</si>
  <si>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</si>
  <si>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</si>
  <si>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</si>
  <si>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</si>
  <si>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</si>
  <si>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</si>
  <si>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</si>
  <si>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</si>
  <si>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</si>
  <si>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</si>
  <si>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</si>
  <si>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</si>
  <si>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</si>
  <si>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</si>
  <si>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</si>
  <si>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</si>
  <si>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</si>
  <si>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</si>
  <si>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</si>
  <si>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</si>
  <si>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</si>
  <si>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</si>
  <si>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</si>
  <si>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</si>
  <si>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</si>
  <si>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</si>
  <si>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</si>
  <si>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</si>
  <si>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</si>
  <si>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</si>
  <si>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</si>
  <si>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</si>
  <si>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</si>
  <si>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</si>
  <si>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</si>
  <si>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</si>
  <si>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</si>
  <si>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</si>
  <si>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</si>
  <si>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</si>
  <si>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</si>
  <si>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</si>
  <si>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</si>
  <si>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</si>
  <si>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</si>
  <si>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</si>
  <si>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</si>
  <si>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</si>
  <si>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</si>
  <si>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</si>
  <si>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</si>
  <si>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</si>
  <si>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</si>
  <si>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</si>
  <si>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</si>
  <si>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</si>
  <si>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</si>
  <si>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</si>
  <si>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</si>
  <si>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</si>
  <si>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</si>
  <si>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</si>
  <si>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</si>
  <si>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</si>
  <si>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</si>
  <si>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</si>
  <si>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</si>
  <si>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</si>
  <si>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</si>
  <si>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</si>
  <si>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</si>
  <si>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</si>
  <si>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</si>
  <si>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</si>
  <si>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</si>
  <si>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</si>
  <si>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</si>
  <si>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</si>
  <si>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</si>
  <si>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</si>
  <si>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</si>
  <si>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</si>
  <si>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</si>
  <si>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</si>
  <si>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</si>
  <si>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</si>
  <si>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</si>
  <si>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</si>
  <si>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</si>
  <si>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</si>
  <si>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</si>
  <si>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</si>
  <si>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</si>
  <si>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</si>
  <si>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</si>
  <si>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</si>
  <si>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</si>
  <si>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</si>
  <si>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</si>
  <si>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</si>
  <si>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</si>
  <si>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</si>
  <si>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</si>
  <si>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</si>
  <si>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</si>
  <si>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</si>
  <si>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</si>
  <si>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</si>
  <si>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</si>
  <si>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</si>
  <si>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</si>
  <si>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</si>
  <si>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</si>
  <si>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</si>
  <si>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</si>
  <si>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</si>
  <si>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</si>
  <si>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</si>
  <si>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</si>
  <si>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</si>
  <si>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</si>
  <si>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</si>
  <si>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</si>
  <si>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</si>
  <si>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</si>
  <si>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</si>
  <si>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</si>
  <si>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</si>
  <si>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</si>
  <si>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</si>
  <si>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</si>
  <si>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</si>
  <si>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</si>
  <si>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</si>
  <si>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</si>
  <si>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</si>
  <si>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</si>
  <si>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</si>
  <si>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</si>
  <si>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</si>
  <si>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</si>
  <si>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</si>
  <si>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</si>
  <si>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</si>
  <si>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</si>
  <si>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</si>
  <si>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</si>
  <si>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</si>
  <si>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</si>
  <si>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</si>
  <si>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</si>
  <si>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</si>
  <si>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</si>
  <si>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</si>
  <si>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</si>
  <si>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</si>
  <si>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</si>
  <si>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</si>
  <si>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</si>
  <si>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</si>
  <si>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</si>
  <si>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</si>
  <si>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</si>
  <si>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</si>
  <si>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</si>
  <si>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</si>
  <si>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</si>
  <si>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</si>
  <si>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</si>
  <si>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</si>
  <si>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</si>
  <si>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</si>
  <si>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</si>
  <si>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</si>
  <si>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</si>
  <si>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</si>
  <si>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</si>
  <si>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</si>
  <si>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</si>
  <si>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</si>
  <si>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</si>
  <si>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</si>
  <si>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</si>
  <si>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</si>
  <si>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</si>
  <si>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</si>
  <si>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</si>
  <si>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</si>
  <si>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</si>
  <si>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</si>
  <si>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</si>
  <si>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</si>
  <si>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</si>
  <si>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</si>
  <si>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</si>
  <si>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</si>
  <si>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</si>
  <si>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</si>
  <si>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</si>
  <si>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</si>
  <si>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</si>
  <si>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</si>
  <si>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</si>
  <si>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</si>
  <si>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</si>
  <si>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</si>
  <si>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</si>
  <si>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</si>
  <si>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</si>
  <si>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</si>
  <si>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</si>
  <si>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</si>
  <si>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</si>
  <si>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</si>
  <si>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</si>
  <si>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</si>
  <si>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</si>
  <si>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</si>
  <si>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</si>
  <si>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</si>
  <si>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</si>
  <si>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</si>
  <si>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</si>
  <si>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</si>
  <si>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</si>
  <si>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</si>
  <si>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</si>
  <si>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</si>
  <si>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"Фінансова підтримка на поповнення обігових коштів житлово-експлуатаційних підприємств міста Запоріжжя для забезпечення підготовки житлового фонду комунальної власності до роботи в осінньо-зимовий період на 2012 рік"</t>
  </si>
  <si>
    <t>Програма надання фінансової підтримки комунальному підприємству "Управління капітального будівництва" на 2012 рік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</si>
  <si>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</si>
  <si>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субв.з різниці в тарифах</t>
  </si>
  <si>
    <t>Програма "Попередження створенню аварійного стану прибудови до будівлі Палацу культури "Орбіта" на 2012 рік"</t>
  </si>
  <si>
    <t>Програма "Реконструкція скверу прилеглого до ПК "Заводський" з влаштуванням дитячого майданчика на 2012 рік"</t>
  </si>
  <si>
    <t>Програма модернізації та реконструкції контактної мережі міського електротранспорту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</si>
  <si>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</si>
  <si>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</si>
  <si>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програма "Надання фінансової підтримки комуналним підприємствам на 2012 рік"</t>
  </si>
  <si>
    <t>інші видатки</t>
  </si>
  <si>
    <t>Фінансова підтримка КНВП "Екоцентр" на погашення податкового боргу</t>
  </si>
  <si>
    <t>Проведення конкурсів на кращу проектну пропозицію пам’ятника Поляку О.В. в місті Запоріжжі на 2012-2013 роки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</si>
  <si>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</si>
  <si>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</si>
  <si>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Програма придбання житла для воїнів-інтернаціоналістів на 2012 рік</t>
  </si>
  <si>
    <t>Фінансування енергозберігаючих заходів</t>
  </si>
  <si>
    <t>Ооблаштування багатоквартирних будинків сучасними засобами обліку і регулювання води та теплової енергії у м.Запоріжжя</t>
  </si>
  <si>
    <t>Програма "Поточний ремонт житлових будинків, об'єктів благоустрою та проведення енергоаудиту у 2012 році"</t>
  </si>
  <si>
    <r>
      <t xml:space="preserve">                                     </t>
    </r>
    <r>
      <rPr>
        <b/>
        <u val="single"/>
        <sz val="22"/>
        <rFont val="Times New Roman"/>
        <family val="1"/>
      </rPr>
      <t>24.12.2012 №6</t>
    </r>
    <r>
      <rPr>
        <sz val="22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</si>
</sst>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1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17289630</v>
          </cell>
          <cell r="F11">
            <v>4125047</v>
          </cell>
        </row>
        <row r="13">
          <cell r="C13">
            <v>12756863</v>
          </cell>
          <cell r="F13">
            <v>752039</v>
          </cell>
        </row>
        <row r="16">
          <cell r="C16">
            <v>497124</v>
          </cell>
        </row>
        <row r="19">
          <cell r="F19">
            <v>2505783</v>
          </cell>
        </row>
        <row r="20">
          <cell r="F20">
            <v>2498718</v>
          </cell>
        </row>
        <row r="21">
          <cell r="F21">
            <v>218842</v>
          </cell>
        </row>
        <row r="25">
          <cell r="F25">
            <v>0</v>
          </cell>
        </row>
        <row r="29">
          <cell r="C29">
            <v>46108</v>
          </cell>
        </row>
        <row r="32">
          <cell r="F32">
            <v>0</v>
          </cell>
        </row>
        <row r="33">
          <cell r="C33">
            <v>318714</v>
          </cell>
          <cell r="F33">
            <v>143656</v>
          </cell>
        </row>
        <row r="34">
          <cell r="C34">
            <v>261256</v>
          </cell>
        </row>
        <row r="35">
          <cell r="C35">
            <v>2894725</v>
          </cell>
        </row>
        <row r="36">
          <cell r="C36">
            <v>17780</v>
          </cell>
        </row>
        <row r="37">
          <cell r="C37">
            <v>16500</v>
          </cell>
        </row>
        <row r="38">
          <cell r="C38">
            <v>480560</v>
          </cell>
        </row>
        <row r="42">
          <cell r="C42">
            <v>772546433</v>
          </cell>
          <cell r="F42">
            <v>49895387</v>
          </cell>
        </row>
        <row r="44">
          <cell r="C44">
            <v>4038258</v>
          </cell>
        </row>
        <row r="46">
          <cell r="C46">
            <v>204208163</v>
          </cell>
          <cell r="F46">
            <v>12580570</v>
          </cell>
        </row>
        <row r="48">
          <cell r="C48">
            <v>472830178</v>
          </cell>
          <cell r="F48">
            <v>17401833</v>
          </cell>
        </row>
        <row r="50">
          <cell r="C50">
            <v>6860318</v>
          </cell>
          <cell r="F50">
            <v>11022</v>
          </cell>
        </row>
        <row r="51">
          <cell r="C51">
            <v>4087205</v>
          </cell>
        </row>
        <row r="52">
          <cell r="C52">
            <v>27968897</v>
          </cell>
          <cell r="F52">
            <v>935232</v>
          </cell>
        </row>
        <row r="54">
          <cell r="C54">
            <v>4419212</v>
          </cell>
          <cell r="F54">
            <v>24500</v>
          </cell>
        </row>
        <row r="55">
          <cell r="C55">
            <v>899425</v>
          </cell>
        </row>
        <row r="56">
          <cell r="C56">
            <v>11050980</v>
          </cell>
          <cell r="F56">
            <v>73500</v>
          </cell>
        </row>
        <row r="57">
          <cell r="C57">
            <v>4515677</v>
          </cell>
          <cell r="F57">
            <v>314583</v>
          </cell>
        </row>
        <row r="58">
          <cell r="C58">
            <v>3675500</v>
          </cell>
          <cell r="F58">
            <v>0</v>
          </cell>
        </row>
        <row r="59">
          <cell r="C59">
            <v>300500</v>
          </cell>
        </row>
        <row r="63">
          <cell r="C63">
            <v>2756741</v>
          </cell>
          <cell r="F63">
            <v>189280</v>
          </cell>
        </row>
        <row r="64">
          <cell r="C64">
            <v>188795</v>
          </cell>
        </row>
        <row r="65">
          <cell r="C65">
            <v>499352</v>
          </cell>
        </row>
        <row r="66">
          <cell r="C66">
            <v>410774</v>
          </cell>
        </row>
        <row r="68">
          <cell r="C68">
            <v>283843</v>
          </cell>
        </row>
        <row r="69">
          <cell r="C69">
            <v>18811817</v>
          </cell>
          <cell r="F69">
            <v>1121144</v>
          </cell>
        </row>
        <row r="70">
          <cell r="C70">
            <v>4309482</v>
          </cell>
          <cell r="F70">
            <v>105283</v>
          </cell>
        </row>
        <row r="71">
          <cell r="C71">
            <v>431316</v>
          </cell>
          <cell r="F71">
            <v>36260</v>
          </cell>
        </row>
        <row r="75">
          <cell r="F75">
            <v>16460324</v>
          </cell>
        </row>
        <row r="79">
          <cell r="F79">
            <v>641856</v>
          </cell>
        </row>
        <row r="81">
          <cell r="C81">
            <v>569747556</v>
          </cell>
          <cell r="F81">
            <v>37849990</v>
          </cell>
        </row>
        <row r="83">
          <cell r="C83">
            <v>1142620</v>
          </cell>
          <cell r="F83">
            <v>0</v>
          </cell>
        </row>
        <row r="85">
          <cell r="C85">
            <v>401240056</v>
          </cell>
          <cell r="F85">
            <v>13396582</v>
          </cell>
        </row>
        <row r="87">
          <cell r="C87">
            <v>56356678</v>
          </cell>
          <cell r="F87">
            <v>860818</v>
          </cell>
        </row>
        <row r="88">
          <cell r="C88">
            <v>80537322</v>
          </cell>
          <cell r="F88">
            <v>4457608</v>
          </cell>
        </row>
        <row r="90">
          <cell r="C90">
            <v>16995874</v>
          </cell>
          <cell r="F90">
            <v>6875302</v>
          </cell>
        </row>
        <row r="91">
          <cell r="C91">
            <v>270579</v>
          </cell>
          <cell r="F91">
            <v>1430</v>
          </cell>
        </row>
        <row r="92">
          <cell r="C92">
            <v>8970824</v>
          </cell>
        </row>
        <row r="93">
          <cell r="C93">
            <v>36273</v>
          </cell>
        </row>
        <row r="94">
          <cell r="C94">
            <v>1894593</v>
          </cell>
          <cell r="F94">
            <v>19908</v>
          </cell>
        </row>
        <row r="95">
          <cell r="C95">
            <v>2302737</v>
          </cell>
        </row>
        <row r="97">
          <cell r="F97">
            <v>12238342</v>
          </cell>
        </row>
        <row r="102">
          <cell r="C102">
            <v>714638453.3299999</v>
          </cell>
          <cell r="F102">
            <v>6632512.67</v>
          </cell>
        </row>
        <row r="104">
          <cell r="C104">
            <v>23985433</v>
          </cell>
          <cell r="F104">
            <v>607642</v>
          </cell>
        </row>
        <row r="106">
          <cell r="C106">
            <v>444792</v>
          </cell>
        </row>
        <row r="109">
          <cell r="C109">
            <v>97193204</v>
          </cell>
        </row>
        <row r="111">
          <cell r="C111">
            <v>120819</v>
          </cell>
        </row>
        <row r="113">
          <cell r="C113">
            <v>1310765.33</v>
          </cell>
          <cell r="F113">
            <v>25226.67</v>
          </cell>
        </row>
        <row r="115">
          <cell r="C115">
            <v>11675691</v>
          </cell>
        </row>
        <row r="118">
          <cell r="C118">
            <v>2379</v>
          </cell>
        </row>
        <row r="121">
          <cell r="C121">
            <v>4713308</v>
          </cell>
        </row>
        <row r="123">
          <cell r="C123">
            <v>3416</v>
          </cell>
        </row>
        <row r="125">
          <cell r="C125">
            <v>55003</v>
          </cell>
        </row>
        <row r="127">
          <cell r="C127">
            <v>4788145</v>
          </cell>
        </row>
        <row r="129">
          <cell r="C129">
            <v>3922659</v>
          </cell>
        </row>
        <row r="131">
          <cell r="C131">
            <v>11632</v>
          </cell>
        </row>
        <row r="133">
          <cell r="C133">
            <v>4743755</v>
          </cell>
        </row>
        <row r="135">
          <cell r="C135">
            <v>76853532</v>
          </cell>
        </row>
        <row r="137">
          <cell r="C137">
            <v>204445154</v>
          </cell>
        </row>
        <row r="139">
          <cell r="C139">
            <v>20015364</v>
          </cell>
        </row>
        <row r="141">
          <cell r="C141">
            <v>50010987</v>
          </cell>
        </row>
        <row r="143">
          <cell r="C143">
            <v>6567667</v>
          </cell>
        </row>
        <row r="145">
          <cell r="C145">
            <v>726017</v>
          </cell>
        </row>
        <row r="147">
          <cell r="C147">
            <v>5757379</v>
          </cell>
        </row>
        <row r="149">
          <cell r="C149">
            <v>36716638</v>
          </cell>
        </row>
        <row r="151">
          <cell r="C151">
            <v>72326</v>
          </cell>
        </row>
        <row r="153">
          <cell r="C153">
            <v>9929865</v>
          </cell>
        </row>
        <row r="155">
          <cell r="C155">
            <v>44385</v>
          </cell>
        </row>
        <row r="157">
          <cell r="C157">
            <v>2766802</v>
          </cell>
        </row>
        <row r="158">
          <cell r="C158">
            <v>15354848</v>
          </cell>
          <cell r="F158">
            <v>555988</v>
          </cell>
        </row>
        <row r="159">
          <cell r="C159">
            <v>1912500</v>
          </cell>
        </row>
        <row r="160">
          <cell r="C160">
            <v>728181</v>
          </cell>
        </row>
        <row r="161">
          <cell r="C161">
            <v>60038411</v>
          </cell>
        </row>
        <row r="164">
          <cell r="F164">
            <v>5341456</v>
          </cell>
        </row>
        <row r="166">
          <cell r="C166">
            <v>5149258</v>
          </cell>
        </row>
        <row r="167">
          <cell r="C167">
            <v>4777376</v>
          </cell>
        </row>
        <row r="168">
          <cell r="C168">
            <v>1325709</v>
          </cell>
        </row>
        <row r="169">
          <cell r="C169">
            <v>794364</v>
          </cell>
        </row>
        <row r="170">
          <cell r="C170">
            <v>2953945</v>
          </cell>
        </row>
        <row r="172">
          <cell r="C172">
            <v>60298484</v>
          </cell>
        </row>
        <row r="173">
          <cell r="C173">
            <v>48311495</v>
          </cell>
        </row>
        <row r="178">
          <cell r="F178">
            <v>2200</v>
          </cell>
        </row>
        <row r="186">
          <cell r="C186">
            <v>2172349</v>
          </cell>
          <cell r="F186">
            <v>16170</v>
          </cell>
        </row>
        <row r="188">
          <cell r="C188">
            <v>2172349</v>
          </cell>
          <cell r="F188">
            <v>16170</v>
          </cell>
        </row>
        <row r="191">
          <cell r="C191">
            <v>656910</v>
          </cell>
          <cell r="F191">
            <v>5254</v>
          </cell>
        </row>
        <row r="193">
          <cell r="C193">
            <v>656910</v>
          </cell>
          <cell r="F193">
            <v>5254</v>
          </cell>
        </row>
        <row r="194">
          <cell r="C194">
            <v>70092180</v>
          </cell>
          <cell r="F194">
            <v>7754607</v>
          </cell>
        </row>
        <row r="196">
          <cell r="C196">
            <v>736233</v>
          </cell>
          <cell r="F196">
            <v>0</v>
          </cell>
        </row>
        <row r="198">
          <cell r="C198">
            <v>3684792</v>
          </cell>
          <cell r="F198">
            <v>686157</v>
          </cell>
        </row>
        <row r="199">
          <cell r="C199">
            <v>12533761</v>
          </cell>
          <cell r="F199">
            <v>1187850</v>
          </cell>
        </row>
        <row r="200">
          <cell r="C200">
            <v>7187423</v>
          </cell>
          <cell r="F200">
            <v>2632266</v>
          </cell>
        </row>
        <row r="201">
          <cell r="C201">
            <v>41462476</v>
          </cell>
          <cell r="F201">
            <v>2950138</v>
          </cell>
        </row>
        <row r="204">
          <cell r="C204">
            <v>912394</v>
          </cell>
        </row>
        <row r="207">
          <cell r="F207">
            <v>210000</v>
          </cell>
        </row>
        <row r="213">
          <cell r="C213">
            <v>2099411</v>
          </cell>
          <cell r="F213">
            <v>8240</v>
          </cell>
        </row>
        <row r="215">
          <cell r="C215">
            <v>1870411</v>
          </cell>
          <cell r="F215">
            <v>8240</v>
          </cell>
        </row>
        <row r="223">
          <cell r="C223">
            <v>229000</v>
          </cell>
        </row>
        <row r="224">
          <cell r="C224">
            <v>1107628</v>
          </cell>
          <cell r="F224">
            <v>168214</v>
          </cell>
        </row>
        <row r="226">
          <cell r="C226">
            <v>1107628</v>
          </cell>
          <cell r="F226">
            <v>168214</v>
          </cell>
        </row>
        <row r="227">
          <cell r="C227">
            <v>22377726</v>
          </cell>
          <cell r="F227">
            <v>55807227</v>
          </cell>
        </row>
        <row r="229">
          <cell r="C229">
            <v>1991936</v>
          </cell>
        </row>
        <row r="231">
          <cell r="F231">
            <v>35984090</v>
          </cell>
        </row>
        <row r="238">
          <cell r="F238">
            <v>11567999</v>
          </cell>
        </row>
        <row r="239">
          <cell r="F239">
            <v>2902495</v>
          </cell>
        </row>
        <row r="242">
          <cell r="F242">
            <v>0</v>
          </cell>
        </row>
        <row r="244">
          <cell r="F244">
            <v>3248800</v>
          </cell>
        </row>
        <row r="249">
          <cell r="C249">
            <v>150000</v>
          </cell>
        </row>
        <row r="250">
          <cell r="C250">
            <v>0</v>
          </cell>
          <cell r="F250">
            <v>0</v>
          </cell>
        </row>
        <row r="251">
          <cell r="C251">
            <v>92400</v>
          </cell>
        </row>
        <row r="252">
          <cell r="C252">
            <v>362054</v>
          </cell>
        </row>
        <row r="253">
          <cell r="C253">
            <v>2683696</v>
          </cell>
        </row>
        <row r="254">
          <cell r="C254">
            <v>45838</v>
          </cell>
        </row>
        <row r="255">
          <cell r="C255">
            <v>975200</v>
          </cell>
        </row>
        <row r="256">
          <cell r="F256">
            <v>2103843</v>
          </cell>
        </row>
        <row r="257">
          <cell r="C257">
            <v>11569979</v>
          </cell>
        </row>
        <row r="258">
          <cell r="C258">
            <v>56453</v>
          </cell>
        </row>
        <row r="259">
          <cell r="C259">
            <v>2250</v>
          </cell>
        </row>
        <row r="261">
          <cell r="C261">
            <v>4447920</v>
          </cell>
        </row>
        <row r="262">
          <cell r="C262">
            <v>81793821</v>
          </cell>
          <cell r="F262">
            <v>76719595</v>
          </cell>
        </row>
        <row r="264">
          <cell r="C264">
            <v>1464392</v>
          </cell>
        </row>
        <row r="266">
          <cell r="C266">
            <v>161754</v>
          </cell>
        </row>
        <row r="269">
          <cell r="C269">
            <v>71753791</v>
          </cell>
          <cell r="F269">
            <v>4392072</v>
          </cell>
        </row>
        <row r="272">
          <cell r="K272">
            <v>23004577</v>
          </cell>
        </row>
        <row r="276">
          <cell r="F276">
            <v>33300880</v>
          </cell>
        </row>
        <row r="279">
          <cell r="F279">
            <v>11753222</v>
          </cell>
        </row>
        <row r="281">
          <cell r="F281">
            <v>4248344</v>
          </cell>
        </row>
        <row r="285">
          <cell r="C285">
            <v>7919021</v>
          </cell>
        </row>
        <row r="286">
          <cell r="C286">
            <v>399017</v>
          </cell>
        </row>
        <row r="287">
          <cell r="C287">
            <v>95846</v>
          </cell>
        </row>
        <row r="290">
          <cell r="C290">
            <v>14867</v>
          </cell>
        </row>
        <row r="293">
          <cell r="C293">
            <v>2559488</v>
          </cell>
          <cell r="F293">
            <v>10423</v>
          </cell>
        </row>
        <row r="295">
          <cell r="C295">
            <v>2468627</v>
          </cell>
          <cell r="F295">
            <v>10423</v>
          </cell>
        </row>
        <row r="302">
          <cell r="C302">
            <v>90861</v>
          </cell>
        </row>
        <row r="303">
          <cell r="C303">
            <v>4103214</v>
          </cell>
          <cell r="F303">
            <v>0</v>
          </cell>
        </row>
        <row r="305">
          <cell r="C305">
            <v>2600595</v>
          </cell>
        </row>
        <row r="310">
          <cell r="C310">
            <v>36845</v>
          </cell>
        </row>
        <row r="311">
          <cell r="C311">
            <v>20000</v>
          </cell>
        </row>
        <row r="312">
          <cell r="C312">
            <v>1445774</v>
          </cell>
        </row>
        <row r="313">
          <cell r="C313">
            <v>639832</v>
          </cell>
          <cell r="F313">
            <v>0</v>
          </cell>
        </row>
        <row r="315">
          <cell r="C315">
            <v>639832</v>
          </cell>
        </row>
        <row r="316">
          <cell r="C316">
            <v>1040615</v>
          </cell>
          <cell r="F316">
            <v>1051692</v>
          </cell>
        </row>
        <row r="318">
          <cell r="C318">
            <v>1040615</v>
          </cell>
        </row>
        <row r="320">
          <cell r="F320">
            <v>1051692</v>
          </cell>
        </row>
        <row r="321">
          <cell r="C321">
            <v>740833</v>
          </cell>
          <cell r="F321">
            <v>45423676</v>
          </cell>
        </row>
        <row r="323">
          <cell r="C323">
            <v>724100</v>
          </cell>
        </row>
        <row r="325">
          <cell r="F325">
            <v>45423676</v>
          </cell>
        </row>
        <row r="328">
          <cell r="C328">
            <v>16733</v>
          </cell>
        </row>
        <row r="331">
          <cell r="C331">
            <v>18342401</v>
          </cell>
          <cell r="F331">
            <v>3736646</v>
          </cell>
        </row>
        <row r="333">
          <cell r="C333">
            <v>887669</v>
          </cell>
        </row>
        <row r="335">
          <cell r="C335">
            <v>2550524</v>
          </cell>
          <cell r="F335">
            <v>261218</v>
          </cell>
        </row>
        <row r="338">
          <cell r="C338">
            <v>14555000</v>
          </cell>
        </row>
        <row r="340">
          <cell r="F340">
            <v>3475428</v>
          </cell>
        </row>
        <row r="343">
          <cell r="C343">
            <v>0</v>
          </cell>
        </row>
        <row r="344">
          <cell r="C344">
            <v>349208</v>
          </cell>
        </row>
        <row r="345">
          <cell r="C345">
            <v>6650084</v>
          </cell>
          <cell r="F345">
            <v>6457575</v>
          </cell>
        </row>
        <row r="347">
          <cell r="C347">
            <v>1614538</v>
          </cell>
        </row>
        <row r="349">
          <cell r="C349">
            <v>2570848</v>
          </cell>
          <cell r="F349">
            <v>6427688</v>
          </cell>
        </row>
        <row r="352">
          <cell r="C352">
            <v>2464698</v>
          </cell>
          <cell r="F352">
            <v>29887</v>
          </cell>
        </row>
        <row r="353">
          <cell r="C353">
            <v>125976220</v>
          </cell>
          <cell r="F353">
            <v>14367222</v>
          </cell>
        </row>
        <row r="355">
          <cell r="C355">
            <v>1825576</v>
          </cell>
          <cell r="F355">
            <v>13500</v>
          </cell>
        </row>
        <row r="360">
          <cell r="F360">
            <v>6160662</v>
          </cell>
        </row>
        <row r="365">
          <cell r="F365">
            <v>2883760</v>
          </cell>
        </row>
        <row r="368">
          <cell r="C368">
            <v>64380</v>
          </cell>
        </row>
        <row r="369">
          <cell r="C369">
            <v>9498275</v>
          </cell>
          <cell r="F369">
            <v>7500</v>
          </cell>
        </row>
        <row r="371">
          <cell r="C371">
            <v>5149975</v>
          </cell>
          <cell r="F371">
            <v>7500</v>
          </cell>
        </row>
        <row r="372">
          <cell r="C372">
            <v>4207500</v>
          </cell>
        </row>
        <row r="377">
          <cell r="F377">
            <v>0</v>
          </cell>
        </row>
        <row r="379">
          <cell r="C379">
            <v>140800</v>
          </cell>
        </row>
        <row r="381">
          <cell r="F381">
            <v>0</v>
          </cell>
        </row>
        <row r="384">
          <cell r="F384">
            <v>0</v>
          </cell>
        </row>
        <row r="385">
          <cell r="C385">
            <v>4117527</v>
          </cell>
          <cell r="F385">
            <v>199465</v>
          </cell>
        </row>
        <row r="387">
          <cell r="C387">
            <v>3661501</v>
          </cell>
          <cell r="F387">
            <v>108009</v>
          </cell>
        </row>
        <row r="389">
          <cell r="C389">
            <v>362464</v>
          </cell>
          <cell r="F389">
            <v>60000</v>
          </cell>
        </row>
        <row r="391">
          <cell r="K391">
            <v>0</v>
          </cell>
        </row>
        <row r="396">
          <cell r="C396">
            <v>87088</v>
          </cell>
        </row>
        <row r="397">
          <cell r="C397">
            <v>6474</v>
          </cell>
        </row>
        <row r="398">
          <cell r="C398">
            <v>3619819</v>
          </cell>
          <cell r="F398">
            <v>65961</v>
          </cell>
        </row>
        <row r="400">
          <cell r="C400">
            <v>3323867</v>
          </cell>
          <cell r="F400">
            <v>0</v>
          </cell>
        </row>
        <row r="402">
          <cell r="C402">
            <v>287266</v>
          </cell>
          <cell r="F402">
            <v>6258</v>
          </cell>
        </row>
        <row r="407">
          <cell r="C407">
            <v>2212</v>
          </cell>
        </row>
        <row r="408">
          <cell r="C408">
            <v>6474</v>
          </cell>
        </row>
        <row r="409">
          <cell r="C409">
            <v>3869019</v>
          </cell>
          <cell r="F409">
            <v>4478041</v>
          </cell>
        </row>
        <row r="411">
          <cell r="C411">
            <v>3191552</v>
          </cell>
          <cell r="F411">
            <v>60326</v>
          </cell>
        </row>
        <row r="413">
          <cell r="C413">
            <v>649012</v>
          </cell>
          <cell r="F413">
            <v>168018</v>
          </cell>
        </row>
        <row r="415">
          <cell r="F415">
            <v>4212384</v>
          </cell>
        </row>
        <row r="420">
          <cell r="C420">
            <v>18629</v>
          </cell>
        </row>
        <row r="421">
          <cell r="C421">
            <v>9826</v>
          </cell>
        </row>
        <row r="422">
          <cell r="C422">
            <v>3723176</v>
          </cell>
          <cell r="F422">
            <v>1359674</v>
          </cell>
        </row>
        <row r="424">
          <cell r="C424">
            <v>3327016</v>
          </cell>
          <cell r="F424">
            <v>9000</v>
          </cell>
        </row>
        <row r="426">
          <cell r="C426">
            <v>359713</v>
          </cell>
          <cell r="F426">
            <v>21229</v>
          </cell>
        </row>
        <row r="428">
          <cell r="F428">
            <v>1322945</v>
          </cell>
        </row>
        <row r="433">
          <cell r="C433">
            <v>29973</v>
          </cell>
        </row>
        <row r="434">
          <cell r="C434">
            <v>6474</v>
          </cell>
        </row>
        <row r="435">
          <cell r="C435">
            <v>4561604</v>
          </cell>
          <cell r="F435">
            <v>411723</v>
          </cell>
        </row>
        <row r="437">
          <cell r="C437">
            <v>3494936</v>
          </cell>
          <cell r="F437">
            <v>168303</v>
          </cell>
        </row>
        <row r="439">
          <cell r="C439">
            <v>869513</v>
          </cell>
        </row>
        <row r="444">
          <cell r="C444">
            <v>185365</v>
          </cell>
        </row>
        <row r="445">
          <cell r="C445">
            <v>1000</v>
          </cell>
        </row>
        <row r="446">
          <cell r="C446">
            <v>10790</v>
          </cell>
        </row>
        <row r="447">
          <cell r="C447">
            <v>4087872</v>
          </cell>
          <cell r="F447">
            <v>667107</v>
          </cell>
        </row>
        <row r="449">
          <cell r="C449">
            <v>3489797</v>
          </cell>
          <cell r="F449">
            <v>47826</v>
          </cell>
        </row>
        <row r="451">
          <cell r="C451">
            <v>545298</v>
          </cell>
          <cell r="F451">
            <v>43000</v>
          </cell>
        </row>
        <row r="453">
          <cell r="F453">
            <v>552000</v>
          </cell>
        </row>
        <row r="458">
          <cell r="C458">
            <v>43303</v>
          </cell>
        </row>
        <row r="459">
          <cell r="C459">
            <v>3000</v>
          </cell>
        </row>
        <row r="460">
          <cell r="C460">
            <v>6474</v>
          </cell>
        </row>
        <row r="461">
          <cell r="C461">
            <v>4405644</v>
          </cell>
          <cell r="F461">
            <v>254536</v>
          </cell>
        </row>
        <row r="463">
          <cell r="C463">
            <v>3738382</v>
          </cell>
          <cell r="F463">
            <v>184536</v>
          </cell>
        </row>
        <row r="465">
          <cell r="C465">
            <v>585369</v>
          </cell>
        </row>
        <row r="470">
          <cell r="C470">
            <v>71103</v>
          </cell>
        </row>
        <row r="471">
          <cell r="C471">
            <v>10790</v>
          </cell>
        </row>
        <row r="472">
          <cell r="F472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444792</v>
          </cell>
        </row>
        <row r="47">
          <cell r="C47">
            <v>97193204</v>
          </cell>
        </row>
        <row r="49">
          <cell r="C49">
            <v>120819</v>
          </cell>
        </row>
        <row r="51">
          <cell r="C51">
            <v>1310765.33</v>
          </cell>
          <cell r="F51">
            <v>25226.67</v>
          </cell>
        </row>
        <row r="54">
          <cell r="C54">
            <v>11675691</v>
          </cell>
        </row>
        <row r="57">
          <cell r="C57">
            <v>2379</v>
          </cell>
        </row>
        <row r="59">
          <cell r="C59">
            <v>4713308</v>
          </cell>
        </row>
        <row r="61">
          <cell r="C61">
            <v>3416</v>
          </cell>
        </row>
        <row r="63">
          <cell r="C63">
            <v>55003</v>
          </cell>
        </row>
        <row r="65">
          <cell r="C65">
            <v>4788145</v>
          </cell>
        </row>
        <row r="67">
          <cell r="C67">
            <v>3922659</v>
          </cell>
        </row>
        <row r="69">
          <cell r="C69">
            <v>11632</v>
          </cell>
        </row>
        <row r="71">
          <cell r="C71">
            <v>4743755</v>
          </cell>
        </row>
        <row r="73">
          <cell r="C73">
            <v>76853532</v>
          </cell>
        </row>
        <row r="75">
          <cell r="C75">
            <v>204445154</v>
          </cell>
        </row>
        <row r="77">
          <cell r="C77">
            <v>20015364</v>
          </cell>
        </row>
        <row r="79">
          <cell r="C79">
            <v>50010987</v>
          </cell>
        </row>
        <row r="81">
          <cell r="C81">
            <v>6567667</v>
          </cell>
        </row>
        <row r="83">
          <cell r="C83">
            <v>726017</v>
          </cell>
        </row>
        <row r="85">
          <cell r="C85">
            <v>5757379</v>
          </cell>
        </row>
        <row r="87">
          <cell r="C87">
            <v>36716638</v>
          </cell>
        </row>
        <row r="89">
          <cell r="C89">
            <v>72326</v>
          </cell>
        </row>
        <row r="92">
          <cell r="C92">
            <v>44385</v>
          </cell>
        </row>
        <row r="101">
          <cell r="C101">
            <v>60038411</v>
          </cell>
        </row>
        <row r="142">
          <cell r="C142">
            <v>4777376</v>
          </cell>
        </row>
        <row r="144">
          <cell r="C144">
            <v>794364</v>
          </cell>
        </row>
        <row r="146">
          <cell r="C146">
            <v>2953945</v>
          </cell>
        </row>
        <row r="148">
          <cell r="C148">
            <v>48311495</v>
          </cell>
        </row>
        <row r="164">
          <cell r="F164">
            <v>1057900</v>
          </cell>
        </row>
        <row r="171">
          <cell r="F171">
            <v>2200</v>
          </cell>
        </row>
        <row r="173">
          <cell r="C173">
            <v>125710800</v>
          </cell>
        </row>
        <row r="175">
          <cell r="C175">
            <v>2578183387.33</v>
          </cell>
          <cell r="F175">
            <v>317473484.67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"/>
  <sheetViews>
    <sheetView tabSelected="1" view="pageBreakPreview" zoomScale="65" zoomScaleNormal="75" zoomScaleSheetLayoutView="65" zoomScalePageLayoutView="0" workbookViewId="0" topLeftCell="A1">
      <pane xSplit="2" ySplit="10" topLeftCell="C1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" sqref="E4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55.5" customHeight="1">
      <c r="E1" s="82" t="s">
        <v>323</v>
      </c>
      <c r="G1" s="81"/>
    </row>
    <row r="2" spans="5:7" ht="28.5" customHeight="1">
      <c r="E2" s="82" t="s">
        <v>324</v>
      </c>
      <c r="G2" s="81"/>
    </row>
    <row r="3" spans="3:7" ht="40.5" customHeight="1">
      <c r="C3" s="29"/>
      <c r="E3" s="82" t="s">
        <v>356</v>
      </c>
      <c r="G3" s="81"/>
    </row>
    <row r="5" spans="1:12" s="27" customFormat="1" ht="28.5" customHeight="1">
      <c r="A5" s="95" t="s">
        <v>134</v>
      </c>
      <c r="B5" s="95"/>
      <c r="C5" s="95"/>
      <c r="D5" s="95"/>
      <c r="E5" s="95"/>
      <c r="F5" s="95"/>
      <c r="G5" s="95"/>
      <c r="I5" s="61"/>
      <c r="J5" s="70"/>
      <c r="L5" s="61"/>
    </row>
    <row r="6" ht="5.25" customHeight="1"/>
    <row r="7" ht="16.5" customHeight="1" thickBot="1">
      <c r="G7" s="28" t="s">
        <v>58</v>
      </c>
    </row>
    <row r="8" spans="1:12" s="4" customFormat="1" ht="48" customHeight="1" thickBot="1">
      <c r="A8" s="38" t="s">
        <v>25</v>
      </c>
      <c r="B8" s="105" t="s">
        <v>27</v>
      </c>
      <c r="C8" s="100" t="s">
        <v>53</v>
      </c>
      <c r="D8" s="100"/>
      <c r="E8" s="100" t="s">
        <v>56</v>
      </c>
      <c r="F8" s="100"/>
      <c r="G8" s="67" t="s">
        <v>57</v>
      </c>
      <c r="H8" s="96" t="s">
        <v>295</v>
      </c>
      <c r="I8" s="97"/>
      <c r="J8" s="109"/>
      <c r="K8" s="96" t="s">
        <v>296</v>
      </c>
      <c r="L8" s="97"/>
    </row>
    <row r="9" spans="1:12" s="4" customFormat="1" ht="55.5" customHeight="1">
      <c r="A9" s="38" t="s">
        <v>26</v>
      </c>
      <c r="B9" s="106"/>
      <c r="C9" s="3" t="s">
        <v>54</v>
      </c>
      <c r="D9" s="3" t="s">
        <v>55</v>
      </c>
      <c r="E9" s="3" t="s">
        <v>54</v>
      </c>
      <c r="F9" s="3" t="s">
        <v>55</v>
      </c>
      <c r="G9" s="3" t="s">
        <v>55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190</v>
      </c>
      <c r="B11" s="14" t="s">
        <v>29</v>
      </c>
      <c r="C11" s="3"/>
      <c r="D11" s="46">
        <f>SUM(D12:D27)</f>
        <v>17289630</v>
      </c>
      <c r="E11" s="3"/>
      <c r="F11" s="45">
        <f>SUM(F12:F27)</f>
        <v>3730320</v>
      </c>
      <c r="G11" s="45">
        <f>SUM(G12:G27)</f>
        <v>21019950</v>
      </c>
      <c r="H11" s="43">
        <f>'[1]Місто'!$C$11</f>
        <v>17289630</v>
      </c>
      <c r="I11" s="63">
        <f>H11-D11</f>
        <v>0</v>
      </c>
      <c r="J11" s="71" t="s">
        <v>294</v>
      </c>
      <c r="K11" s="43">
        <f>'[1]Місто'!$F$11</f>
        <v>4125047</v>
      </c>
      <c r="L11" s="63">
        <f>K11-F11</f>
        <v>394727</v>
      </c>
      <c r="M11" s="68" t="s">
        <v>326</v>
      </c>
    </row>
    <row r="12" spans="1:12" s="4" customFormat="1" ht="48" customHeight="1">
      <c r="A12" s="15" t="s">
        <v>228</v>
      </c>
      <c r="B12" s="3" t="s">
        <v>229</v>
      </c>
      <c r="C12" s="3" t="s">
        <v>245</v>
      </c>
      <c r="D12" s="41">
        <f>'[1]Місто'!$C$13</f>
        <v>12756863</v>
      </c>
      <c r="E12" s="3" t="s">
        <v>245</v>
      </c>
      <c r="F12" s="40">
        <f>'[1]Місто'!$F$13</f>
        <v>752039</v>
      </c>
      <c r="G12" s="7">
        <f aca="true" t="shared" si="0" ref="G12:G23">D12+F12</f>
        <v>13508902</v>
      </c>
      <c r="I12" s="63"/>
      <c r="J12" s="71"/>
      <c r="L12" s="62"/>
    </row>
    <row r="13" spans="1:12" s="4" customFormat="1" ht="31.5" customHeight="1">
      <c r="A13" s="15" t="s">
        <v>80</v>
      </c>
      <c r="B13" s="3" t="s">
        <v>110</v>
      </c>
      <c r="C13" s="3" t="s">
        <v>136</v>
      </c>
      <c r="D13" s="41">
        <f>'[1]Місто'!C16</f>
        <v>497124</v>
      </c>
      <c r="E13" s="3"/>
      <c r="F13" s="7"/>
      <c r="G13" s="7">
        <f t="shared" si="0"/>
        <v>497124</v>
      </c>
      <c r="I13" s="63"/>
      <c r="J13" s="71"/>
      <c r="L13" s="62"/>
    </row>
    <row r="14" spans="1:12" s="4" customFormat="1" ht="63">
      <c r="A14" s="98" t="s">
        <v>86</v>
      </c>
      <c r="B14" s="105" t="s">
        <v>87</v>
      </c>
      <c r="C14" s="105"/>
      <c r="D14" s="41"/>
      <c r="E14" s="3" t="s">
        <v>313</v>
      </c>
      <c r="F14" s="40">
        <f>'[1]Місто'!$F$19-F17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08"/>
      <c r="B15" s="107"/>
      <c r="C15" s="107"/>
      <c r="D15" s="6"/>
      <c r="E15" s="3" t="s">
        <v>138</v>
      </c>
      <c r="F15" s="7"/>
      <c r="G15" s="7">
        <f t="shared" si="0"/>
        <v>0</v>
      </c>
      <c r="I15" s="63"/>
      <c r="J15" s="71"/>
      <c r="L15" s="62"/>
    </row>
    <row r="16" spans="1:12" s="4" customFormat="1" ht="47.25" customHeight="1" hidden="1">
      <c r="A16" s="108"/>
      <c r="B16" s="107"/>
      <c r="C16" s="107"/>
      <c r="D16" s="6"/>
      <c r="E16" s="3" t="s">
        <v>137</v>
      </c>
      <c r="F16" s="40">
        <f>'[1]Місто'!$F$25</f>
        <v>0</v>
      </c>
      <c r="G16" s="7">
        <f t="shared" si="0"/>
        <v>0</v>
      </c>
      <c r="I16" s="63"/>
      <c r="J16" s="71"/>
      <c r="L16" s="62"/>
    </row>
    <row r="17" spans="1:12" s="4" customFormat="1" ht="47.25">
      <c r="A17" s="99"/>
      <c r="B17" s="106"/>
      <c r="C17" s="106"/>
      <c r="D17" s="6"/>
      <c r="E17" s="3" t="s">
        <v>311</v>
      </c>
      <c r="F17" s="40">
        <f>'[1]Місто'!$F$20</f>
        <v>2498718</v>
      </c>
      <c r="G17" s="7">
        <f t="shared" si="0"/>
        <v>2498718</v>
      </c>
      <c r="I17" s="63"/>
      <c r="J17" s="71"/>
      <c r="L17" s="62"/>
    </row>
    <row r="18" spans="1:12" s="4" customFormat="1" ht="153">
      <c r="A18" s="51" t="s">
        <v>350</v>
      </c>
      <c r="B18" s="90" t="s">
        <v>351</v>
      </c>
      <c r="C18" s="11"/>
      <c r="D18" s="6"/>
      <c r="E18" s="3" t="s">
        <v>352</v>
      </c>
      <c r="F18" s="40">
        <f>'[1]Місто'!$F$21</f>
        <v>218842</v>
      </c>
      <c r="G18" s="7">
        <f t="shared" si="0"/>
        <v>218842</v>
      </c>
      <c r="I18" s="63"/>
      <c r="J18" s="71"/>
      <c r="L18" s="62"/>
    </row>
    <row r="19" spans="1:12" s="4" customFormat="1" ht="51" customHeight="1">
      <c r="A19" s="32">
        <v>240900</v>
      </c>
      <c r="B19" s="10" t="s">
        <v>111</v>
      </c>
      <c r="C19" s="23"/>
      <c r="D19" s="24"/>
      <c r="E19" s="3" t="s">
        <v>325</v>
      </c>
      <c r="F19" s="7">
        <v>110000</v>
      </c>
      <c r="G19" s="7">
        <f t="shared" si="0"/>
        <v>110000</v>
      </c>
      <c r="I19" s="63"/>
      <c r="J19" s="71"/>
      <c r="L19" s="62"/>
    </row>
    <row r="20" spans="1:12" s="4" customFormat="1" ht="75" customHeight="1">
      <c r="A20" s="32">
        <v>250203</v>
      </c>
      <c r="B20" s="10" t="s">
        <v>289</v>
      </c>
      <c r="C20" s="3" t="s">
        <v>290</v>
      </c>
      <c r="D20" s="22">
        <f>'[1]Місто'!$C$29</f>
        <v>46108</v>
      </c>
      <c r="E20" s="3"/>
      <c r="F20" s="7"/>
      <c r="G20" s="7">
        <f t="shared" si="0"/>
        <v>46108</v>
      </c>
      <c r="I20" s="63"/>
      <c r="J20" s="71"/>
      <c r="L20" s="62"/>
    </row>
    <row r="21" spans="1:12" s="4" customFormat="1" ht="47.25">
      <c r="A21" s="110">
        <v>250404</v>
      </c>
      <c r="B21" s="105" t="s">
        <v>95</v>
      </c>
      <c r="C21" s="3" t="s">
        <v>307</v>
      </c>
      <c r="D21" s="22">
        <f>'[1]Місто'!C34</f>
        <v>261256</v>
      </c>
      <c r="E21" s="7"/>
      <c r="F21" s="33"/>
      <c r="G21" s="7">
        <f t="shared" si="0"/>
        <v>261256</v>
      </c>
      <c r="I21" s="63"/>
      <c r="J21" s="71"/>
      <c r="L21" s="62"/>
    </row>
    <row r="22" spans="1:12" s="4" customFormat="1" ht="48.75" customHeight="1">
      <c r="A22" s="111"/>
      <c r="B22" s="107"/>
      <c r="C22" s="3" t="s">
        <v>311</v>
      </c>
      <c r="D22" s="41">
        <f>'[1]Місто'!$C$33</f>
        <v>318714</v>
      </c>
      <c r="E22" s="3" t="s">
        <v>311</v>
      </c>
      <c r="F22" s="40">
        <f>'[1]Місто'!$F$33</f>
        <v>143656</v>
      </c>
      <c r="G22" s="7">
        <f t="shared" si="0"/>
        <v>462370</v>
      </c>
      <c r="I22" s="63"/>
      <c r="J22" s="71"/>
      <c r="L22" s="62"/>
    </row>
    <row r="23" spans="1:12" s="4" customFormat="1" ht="35.25" customHeight="1" hidden="1">
      <c r="A23" s="111"/>
      <c r="B23" s="107"/>
      <c r="C23" s="3" t="s">
        <v>139</v>
      </c>
      <c r="D23" s="41">
        <f>'[1]Місто'!$C$32</f>
        <v>0</v>
      </c>
      <c r="E23" s="3" t="s">
        <v>139</v>
      </c>
      <c r="F23" s="40">
        <f>'[1]Місто'!$F$32</f>
        <v>0</v>
      </c>
      <c r="G23" s="7">
        <f t="shared" si="0"/>
        <v>0</v>
      </c>
      <c r="I23" s="63"/>
      <c r="J23" s="71"/>
      <c r="L23" s="62"/>
    </row>
    <row r="24" spans="1:12" s="4" customFormat="1" ht="46.5" customHeight="1">
      <c r="A24" s="111"/>
      <c r="B24" s="107"/>
      <c r="C24" s="3" t="s">
        <v>140</v>
      </c>
      <c r="D24" s="41">
        <f>'[1]Місто'!$C$35</f>
        <v>2894725</v>
      </c>
      <c r="E24" s="3"/>
      <c r="F24" s="40">
        <f>'[1]Місто'!$K$35</f>
        <v>0</v>
      </c>
      <c r="G24" s="40">
        <f>D24+F24</f>
        <v>2894725</v>
      </c>
      <c r="I24" s="63"/>
      <c r="J24" s="71"/>
      <c r="L24" s="62"/>
    </row>
    <row r="25" spans="1:12" s="4" customFormat="1" ht="32.25" customHeight="1">
      <c r="A25" s="111"/>
      <c r="B25" s="107"/>
      <c r="C25" s="3" t="s">
        <v>352</v>
      </c>
      <c r="D25" s="41">
        <f>'[1]Місто'!$C$36</f>
        <v>17780</v>
      </c>
      <c r="E25" s="3"/>
      <c r="F25" s="40"/>
      <c r="G25" s="40">
        <f>D25+F25</f>
        <v>17780</v>
      </c>
      <c r="I25" s="63"/>
      <c r="J25" s="71"/>
      <c r="L25" s="62"/>
    </row>
    <row r="26" spans="1:12" s="4" customFormat="1" ht="46.5" customHeight="1">
      <c r="A26" s="111"/>
      <c r="B26" s="107"/>
      <c r="C26" s="3" t="s">
        <v>308</v>
      </c>
      <c r="D26" s="41">
        <f>'[1]Місто'!$C$37</f>
        <v>16500</v>
      </c>
      <c r="E26" s="3"/>
      <c r="F26" s="40"/>
      <c r="G26" s="40">
        <f>D26+F26</f>
        <v>16500</v>
      </c>
      <c r="I26" s="63"/>
      <c r="J26" s="71"/>
      <c r="L26" s="62"/>
    </row>
    <row r="27" spans="1:12" s="4" customFormat="1" ht="42.75" customHeight="1">
      <c r="A27" s="112"/>
      <c r="B27" s="106"/>
      <c r="C27" s="3" t="s">
        <v>338</v>
      </c>
      <c r="D27" s="41">
        <f>'[1]Місто'!$C$38</f>
        <v>480560</v>
      </c>
      <c r="E27" s="3"/>
      <c r="F27" s="40"/>
      <c r="G27" s="40">
        <f>D27+F27</f>
        <v>480560</v>
      </c>
      <c r="I27" s="63"/>
      <c r="J27" s="71"/>
      <c r="L27" s="62"/>
    </row>
    <row r="28" spans="1:13" s="4" customFormat="1" ht="39.75" customHeight="1">
      <c r="A28" s="13" t="s">
        <v>198</v>
      </c>
      <c r="B28" s="18" t="s">
        <v>41</v>
      </c>
      <c r="C28" s="3"/>
      <c r="D28" s="46">
        <f>SUM(D29:D52)</f>
        <v>772546433</v>
      </c>
      <c r="E28" s="6"/>
      <c r="F28" s="46">
        <f>SUM(F29:F52)</f>
        <v>50366765</v>
      </c>
      <c r="G28" s="46">
        <f>SUM(G29:G52)</f>
        <v>822913198</v>
      </c>
      <c r="H28" s="43">
        <f>'[1]Місто'!$C$42</f>
        <v>772546433</v>
      </c>
      <c r="I28" s="63">
        <f>H28-D28</f>
        <v>0</v>
      </c>
      <c r="J28" s="71"/>
      <c r="K28" s="43">
        <f>'[1]Місто'!$F$42</f>
        <v>49895387</v>
      </c>
      <c r="L28" s="63">
        <f>K28-F28</f>
        <v>-471378</v>
      </c>
      <c r="M28" s="68" t="s">
        <v>297</v>
      </c>
    </row>
    <row r="29" spans="1:12" s="4" customFormat="1" ht="31.5">
      <c r="A29" s="15" t="s">
        <v>228</v>
      </c>
      <c r="B29" s="3" t="s">
        <v>229</v>
      </c>
      <c r="C29" s="3" t="s">
        <v>286</v>
      </c>
      <c r="D29" s="41">
        <f>'[1]Місто'!$C$44</f>
        <v>4038258</v>
      </c>
      <c r="E29" s="3"/>
      <c r="F29" s="40"/>
      <c r="G29" s="7">
        <f aca="true" t="shared" si="1" ref="G29:G51">F29+D29</f>
        <v>4038258</v>
      </c>
      <c r="I29" s="63"/>
      <c r="J29" s="71"/>
      <c r="L29" s="62"/>
    </row>
    <row r="30" spans="1:12" s="4" customFormat="1" ht="18" customHeight="1">
      <c r="A30" s="15" t="s">
        <v>60</v>
      </c>
      <c r="B30" s="3" t="s">
        <v>113</v>
      </c>
      <c r="C30" s="3" t="s">
        <v>282</v>
      </c>
      <c r="D30" s="41">
        <f>'[1]Місто'!$C$46</f>
        <v>204208163</v>
      </c>
      <c r="E30" s="3" t="s">
        <v>282</v>
      </c>
      <c r="F30" s="40">
        <f>'[1]Місто'!$F$46</f>
        <v>12580570</v>
      </c>
      <c r="G30" s="7">
        <f t="shared" si="1"/>
        <v>216788733</v>
      </c>
      <c r="I30" s="63"/>
      <c r="J30" s="71"/>
      <c r="L30" s="62"/>
    </row>
    <row r="31" spans="1:12" s="4" customFormat="1" ht="66.75" customHeight="1">
      <c r="A31" s="15" t="s">
        <v>61</v>
      </c>
      <c r="B31" s="3" t="s">
        <v>114</v>
      </c>
      <c r="C31" s="3" t="s">
        <v>142</v>
      </c>
      <c r="D31" s="41">
        <f>'[1]Місто'!$C$48</f>
        <v>472830178</v>
      </c>
      <c r="E31" s="3" t="s">
        <v>142</v>
      </c>
      <c r="F31" s="40">
        <f>'[1]Місто'!$F$48</f>
        <v>17401833</v>
      </c>
      <c r="G31" s="7">
        <f t="shared" si="1"/>
        <v>490232011</v>
      </c>
      <c r="I31" s="63"/>
      <c r="J31" s="71"/>
      <c r="L31" s="62"/>
    </row>
    <row r="32" spans="1:12" s="4" customFormat="1" ht="32.25" customHeight="1">
      <c r="A32" s="15" t="s">
        <v>62</v>
      </c>
      <c r="B32" s="3" t="s">
        <v>115</v>
      </c>
      <c r="C32" s="3" t="s">
        <v>143</v>
      </c>
      <c r="D32" s="41">
        <f>'[1]Місто'!$C$50</f>
        <v>6860318</v>
      </c>
      <c r="E32" s="3" t="s">
        <v>143</v>
      </c>
      <c r="F32" s="40">
        <f>'[1]Місто'!$F$50</f>
        <v>11022</v>
      </c>
      <c r="G32" s="7">
        <f t="shared" si="1"/>
        <v>6871340</v>
      </c>
      <c r="I32" s="63"/>
      <c r="J32" s="71"/>
      <c r="L32" s="62"/>
    </row>
    <row r="33" spans="1:12" s="4" customFormat="1" ht="66" customHeight="1">
      <c r="A33" s="15" t="s">
        <v>63</v>
      </c>
      <c r="B33" s="3" t="s">
        <v>116</v>
      </c>
      <c r="C33" s="3" t="s">
        <v>144</v>
      </c>
      <c r="D33" s="41">
        <f>'[1]Місто'!$C$51</f>
        <v>4087205</v>
      </c>
      <c r="E33" s="3"/>
      <c r="F33" s="40"/>
      <c r="G33" s="7">
        <f t="shared" si="1"/>
        <v>4087205</v>
      </c>
      <c r="I33" s="63"/>
      <c r="J33" s="71"/>
      <c r="L33" s="62"/>
    </row>
    <row r="34" spans="1:12" s="4" customFormat="1" ht="36" customHeight="1">
      <c r="A34" s="15" t="s">
        <v>14</v>
      </c>
      <c r="B34" s="3" t="s">
        <v>15</v>
      </c>
      <c r="C34" s="3" t="s">
        <v>145</v>
      </c>
      <c r="D34" s="41">
        <f>'[1]Місто'!$C$52</f>
        <v>27968897</v>
      </c>
      <c r="E34" s="3" t="s">
        <v>145</v>
      </c>
      <c r="F34" s="40">
        <f>'[1]Місто'!$F$52</f>
        <v>935232</v>
      </c>
      <c r="G34" s="7">
        <f t="shared" si="1"/>
        <v>28904129</v>
      </c>
      <c r="I34" s="63"/>
      <c r="J34" s="71"/>
      <c r="L34" s="62"/>
    </row>
    <row r="35" spans="1:12" s="4" customFormat="1" ht="49.5" customHeight="1" hidden="1">
      <c r="A35" s="51"/>
      <c r="B35" s="31"/>
      <c r="C35" s="3"/>
      <c r="D35" s="41"/>
      <c r="E35" s="3"/>
      <c r="F35" s="40"/>
      <c r="G35" s="7"/>
      <c r="I35" s="63"/>
      <c r="J35" s="71"/>
      <c r="L35" s="62"/>
    </row>
    <row r="36" spans="1:12" s="4" customFormat="1" ht="46.5" customHeight="1">
      <c r="A36" s="12" t="s">
        <v>64</v>
      </c>
      <c r="B36" s="10" t="s">
        <v>117</v>
      </c>
      <c r="C36" s="3" t="s">
        <v>146</v>
      </c>
      <c r="D36" s="41">
        <f>'[1]Місто'!$C$54</f>
        <v>4419212</v>
      </c>
      <c r="E36" s="3" t="s">
        <v>146</v>
      </c>
      <c r="F36" s="40">
        <f>'[1]Місто'!$F$54</f>
        <v>24500</v>
      </c>
      <c r="G36" s="7">
        <f t="shared" si="1"/>
        <v>4443712</v>
      </c>
      <c r="I36" s="63"/>
      <c r="J36" s="71"/>
      <c r="L36" s="62"/>
    </row>
    <row r="37" spans="1:12" s="4" customFormat="1" ht="33" customHeight="1">
      <c r="A37" s="15" t="s">
        <v>65</v>
      </c>
      <c r="B37" s="3" t="s">
        <v>118</v>
      </c>
      <c r="C37" s="3" t="s">
        <v>147</v>
      </c>
      <c r="D37" s="41">
        <f>'[1]Місто'!$C$55</f>
        <v>899425</v>
      </c>
      <c r="E37" s="3"/>
      <c r="F37" s="40"/>
      <c r="G37" s="7">
        <f t="shared" si="1"/>
        <v>899425</v>
      </c>
      <c r="I37" s="63"/>
      <c r="J37" s="71"/>
      <c r="L37" s="62"/>
    </row>
    <row r="38" spans="1:12" s="4" customFormat="1" ht="31.5" customHeight="1">
      <c r="A38" s="15" t="s">
        <v>66</v>
      </c>
      <c r="B38" s="3" t="s">
        <v>119</v>
      </c>
      <c r="C38" s="3" t="s">
        <v>148</v>
      </c>
      <c r="D38" s="41">
        <f>'[1]Місто'!$C$56</f>
        <v>11050980</v>
      </c>
      <c r="E38" s="3" t="s">
        <v>148</v>
      </c>
      <c r="F38" s="40">
        <f>'[1]Місто'!$F$56</f>
        <v>73500</v>
      </c>
      <c r="G38" s="7">
        <f t="shared" si="1"/>
        <v>11124480</v>
      </c>
      <c r="I38" s="63"/>
      <c r="J38" s="71"/>
      <c r="L38" s="62"/>
    </row>
    <row r="39" spans="1:12" s="4" customFormat="1" ht="30" customHeight="1">
      <c r="A39" s="15" t="s">
        <v>67</v>
      </c>
      <c r="B39" s="3" t="s">
        <v>120</v>
      </c>
      <c r="C39" s="3" t="s">
        <v>149</v>
      </c>
      <c r="D39" s="41">
        <f>'[1]Місто'!$C$57</f>
        <v>4515677</v>
      </c>
      <c r="E39" s="3" t="s">
        <v>149</v>
      </c>
      <c r="F39" s="40">
        <f>'[1]Місто'!$F$57</f>
        <v>314583</v>
      </c>
      <c r="G39" s="7">
        <f t="shared" si="1"/>
        <v>4830260</v>
      </c>
      <c r="I39" s="63"/>
      <c r="J39" s="71"/>
      <c r="L39" s="62"/>
    </row>
    <row r="40" spans="1:12" s="4" customFormat="1" ht="66.75" customHeight="1">
      <c r="A40" s="15" t="s">
        <v>68</v>
      </c>
      <c r="B40" s="3" t="s">
        <v>121</v>
      </c>
      <c r="C40" s="3" t="s">
        <v>150</v>
      </c>
      <c r="D40" s="41">
        <f>'[1]Місто'!$C$58</f>
        <v>3675500</v>
      </c>
      <c r="E40" s="3"/>
      <c r="F40" s="40">
        <f>'[1]Місто'!$F$58</f>
        <v>0</v>
      </c>
      <c r="G40" s="7">
        <f t="shared" si="1"/>
        <v>3675500</v>
      </c>
      <c r="I40" s="63"/>
      <c r="J40" s="71"/>
      <c r="L40" s="62"/>
    </row>
    <row r="41" spans="1:12" s="4" customFormat="1" ht="47.25" customHeight="1">
      <c r="A41" s="15" t="s">
        <v>69</v>
      </c>
      <c r="B41" s="3" t="s">
        <v>122</v>
      </c>
      <c r="C41" s="3" t="s">
        <v>151</v>
      </c>
      <c r="D41" s="41">
        <f>'[1]Місто'!$C$59</f>
        <v>300500</v>
      </c>
      <c r="E41" s="3"/>
      <c r="F41" s="7"/>
      <c r="G41" s="7">
        <f t="shared" si="1"/>
        <v>300500</v>
      </c>
      <c r="I41" s="63"/>
      <c r="J41" s="71"/>
      <c r="L41" s="62"/>
    </row>
    <row r="42" spans="1:12" s="4" customFormat="1" ht="51.75" customHeight="1">
      <c r="A42" s="16" t="s">
        <v>81</v>
      </c>
      <c r="B42" s="3" t="s">
        <v>8</v>
      </c>
      <c r="C42" s="3" t="s">
        <v>283</v>
      </c>
      <c r="D42" s="22">
        <f>'[1]Місто'!$C$63</f>
        <v>2756741</v>
      </c>
      <c r="E42" s="3" t="s">
        <v>283</v>
      </c>
      <c r="F42" s="33">
        <f>'[1]Місто'!$F$63</f>
        <v>189280</v>
      </c>
      <c r="G42" s="23">
        <f>D42+F42</f>
        <v>2946021</v>
      </c>
      <c r="I42" s="63"/>
      <c r="J42" s="71"/>
      <c r="L42" s="62"/>
    </row>
    <row r="43" spans="1:12" s="4" customFormat="1" ht="51.75" customHeight="1">
      <c r="A43" s="16" t="s">
        <v>82</v>
      </c>
      <c r="B43" s="3" t="s">
        <v>9</v>
      </c>
      <c r="C43" s="3" t="s">
        <v>284</v>
      </c>
      <c r="D43" s="22">
        <f>'[1]Місто'!$C$64</f>
        <v>188795</v>
      </c>
      <c r="E43" s="17"/>
      <c r="F43" s="23"/>
      <c r="G43" s="23">
        <f>D43+F43</f>
        <v>188795</v>
      </c>
      <c r="I43" s="63"/>
      <c r="J43" s="71"/>
      <c r="L43" s="62"/>
    </row>
    <row r="44" spans="1:12" s="4" customFormat="1" ht="51" customHeight="1">
      <c r="A44" s="16" t="s">
        <v>83</v>
      </c>
      <c r="B44" s="3" t="s">
        <v>16</v>
      </c>
      <c r="C44" s="3" t="s">
        <v>285</v>
      </c>
      <c r="D44" s="22">
        <f>'[1]Місто'!$C$65</f>
        <v>499352</v>
      </c>
      <c r="E44" s="17"/>
      <c r="F44" s="23"/>
      <c r="G44" s="23">
        <f>D44+F44</f>
        <v>499352</v>
      </c>
      <c r="I44" s="63"/>
      <c r="J44" s="71"/>
      <c r="L44" s="62"/>
    </row>
    <row r="45" spans="1:12" s="4" customFormat="1" ht="95.25" customHeight="1">
      <c r="A45" s="15" t="s">
        <v>70</v>
      </c>
      <c r="B45" s="3" t="s">
        <v>108</v>
      </c>
      <c r="C45" s="3" t="s">
        <v>152</v>
      </c>
      <c r="D45" s="41">
        <f>'[1]Місто'!$C$66</f>
        <v>410774</v>
      </c>
      <c r="E45" s="3"/>
      <c r="F45" s="7"/>
      <c r="G45" s="7">
        <f t="shared" si="1"/>
        <v>410774</v>
      </c>
      <c r="I45" s="63"/>
      <c r="J45" s="71"/>
      <c r="L45" s="62"/>
    </row>
    <row r="46" spans="1:12" s="4" customFormat="1" ht="43.5" customHeight="1">
      <c r="A46" s="15" t="s">
        <v>216</v>
      </c>
      <c r="B46" s="3" t="s">
        <v>217</v>
      </c>
      <c r="C46" s="3" t="s">
        <v>280</v>
      </c>
      <c r="D46" s="41">
        <f>'[1]Місто'!$C$68</f>
        <v>283843</v>
      </c>
      <c r="E46" s="3"/>
      <c r="F46" s="7"/>
      <c r="G46" s="23">
        <f>D46+F46</f>
        <v>283843</v>
      </c>
      <c r="I46" s="63"/>
      <c r="J46" s="71"/>
      <c r="L46" s="62"/>
    </row>
    <row r="47" spans="1:12" s="4" customFormat="1" ht="45.75" customHeight="1">
      <c r="A47" s="15" t="s">
        <v>123</v>
      </c>
      <c r="B47" s="3" t="s">
        <v>287</v>
      </c>
      <c r="C47" s="3" t="s">
        <v>288</v>
      </c>
      <c r="D47" s="41">
        <f>'[1]Місто'!$C$69</f>
        <v>18811817</v>
      </c>
      <c r="E47" s="3" t="s">
        <v>288</v>
      </c>
      <c r="F47" s="40">
        <f>'[1]Місто'!$F$69</f>
        <v>1121144</v>
      </c>
      <c r="G47" s="23">
        <f>D47+F47</f>
        <v>19932961</v>
      </c>
      <c r="I47" s="63"/>
      <c r="J47" s="71"/>
      <c r="L47" s="62"/>
    </row>
    <row r="48" spans="1:12" s="4" customFormat="1" ht="38.25" customHeight="1">
      <c r="A48" s="15" t="s">
        <v>213</v>
      </c>
      <c r="B48" s="3" t="s">
        <v>215</v>
      </c>
      <c r="C48" s="3" t="s">
        <v>214</v>
      </c>
      <c r="D48" s="41">
        <f>'[1]Місто'!$C$70</f>
        <v>4309482</v>
      </c>
      <c r="E48" s="3" t="s">
        <v>214</v>
      </c>
      <c r="F48" s="40">
        <f>'[1]Місто'!$F$70</f>
        <v>105283</v>
      </c>
      <c r="G48" s="23">
        <f>D48+F48</f>
        <v>4414765</v>
      </c>
      <c r="I48" s="63"/>
      <c r="J48" s="71"/>
      <c r="L48" s="62"/>
    </row>
    <row r="49" spans="1:12" s="4" customFormat="1" ht="47.25" customHeight="1">
      <c r="A49" s="17">
        <v>130112</v>
      </c>
      <c r="B49" s="3" t="s">
        <v>95</v>
      </c>
      <c r="C49" s="3" t="s">
        <v>281</v>
      </c>
      <c r="D49" s="22">
        <f>'[1]Місто'!$C$71</f>
        <v>431316</v>
      </c>
      <c r="E49" s="3" t="s">
        <v>281</v>
      </c>
      <c r="F49" s="33">
        <f>'[1]Місто'!$F$71</f>
        <v>36260</v>
      </c>
      <c r="G49" s="23">
        <f>D49+F49</f>
        <v>467576</v>
      </c>
      <c r="I49" s="63"/>
      <c r="J49" s="71"/>
      <c r="L49" s="62"/>
    </row>
    <row r="50" spans="1:12" s="4" customFormat="1" ht="47.25">
      <c r="A50" s="15" t="s">
        <v>86</v>
      </c>
      <c r="B50" s="3" t="s">
        <v>87</v>
      </c>
      <c r="C50" s="3"/>
      <c r="D50" s="6"/>
      <c r="E50" s="3" t="s">
        <v>299</v>
      </c>
      <c r="F50" s="33">
        <f>'[1]Місто'!$F$75</f>
        <v>16460324</v>
      </c>
      <c r="G50" s="7">
        <f t="shared" si="1"/>
        <v>16460324</v>
      </c>
      <c r="I50" s="63"/>
      <c r="J50" s="71"/>
      <c r="L50" s="62"/>
    </row>
    <row r="51" spans="1:12" s="4" customFormat="1" ht="37.5" customHeight="1">
      <c r="A51" s="3">
        <v>240601</v>
      </c>
      <c r="B51" s="3" t="s">
        <v>112</v>
      </c>
      <c r="C51" s="3"/>
      <c r="D51" s="6"/>
      <c r="E51" s="3" t="s">
        <v>153</v>
      </c>
      <c r="F51" s="40">
        <f>'[1]Місто'!$F$79</f>
        <v>641856</v>
      </c>
      <c r="G51" s="7">
        <f t="shared" si="1"/>
        <v>641856</v>
      </c>
      <c r="I51" s="63"/>
      <c r="J51" s="71"/>
      <c r="L51" s="62"/>
    </row>
    <row r="52" spans="1:12" s="4" customFormat="1" ht="47.25">
      <c r="A52" s="16" t="s">
        <v>12</v>
      </c>
      <c r="B52" s="3" t="s">
        <v>13</v>
      </c>
      <c r="C52" s="3"/>
      <c r="D52" s="24"/>
      <c r="E52" s="3" t="s">
        <v>272</v>
      </c>
      <c r="F52" s="23">
        <v>471378</v>
      </c>
      <c r="G52" s="23">
        <f>D52+F52</f>
        <v>471378</v>
      </c>
      <c r="I52" s="63"/>
      <c r="J52" s="71"/>
      <c r="L52" s="62"/>
    </row>
    <row r="53" spans="1:12" s="4" customFormat="1" ht="33" customHeight="1">
      <c r="A53" s="13" t="s">
        <v>199</v>
      </c>
      <c r="B53" s="18" t="s">
        <v>42</v>
      </c>
      <c r="C53" s="3"/>
      <c r="D53" s="46">
        <f>SUM(D54:D66)</f>
        <v>569747556</v>
      </c>
      <c r="E53" s="6"/>
      <c r="F53" s="46">
        <f>SUM(F54:F66)</f>
        <v>37849990</v>
      </c>
      <c r="G53" s="9">
        <f>SUM(G54:G66)</f>
        <v>607597546</v>
      </c>
      <c r="H53" s="43">
        <f>'[1]Місто'!$C$81</f>
        <v>569747556</v>
      </c>
      <c r="I53" s="63">
        <f>H53-D53</f>
        <v>0</v>
      </c>
      <c r="J53" s="71"/>
      <c r="K53" s="43">
        <f>'[1]Місто'!$F$81</f>
        <v>37849990</v>
      </c>
      <c r="L53" s="63">
        <f>K53-F53</f>
        <v>0</v>
      </c>
    </row>
    <row r="54" spans="1:12" s="4" customFormat="1" ht="34.5" customHeight="1">
      <c r="A54" s="12" t="s">
        <v>228</v>
      </c>
      <c r="B54" s="3" t="s">
        <v>229</v>
      </c>
      <c r="C54" s="3" t="s">
        <v>251</v>
      </c>
      <c r="D54" s="41">
        <f>'[1]Місто'!$C$83</f>
        <v>1142620</v>
      </c>
      <c r="E54" s="3"/>
      <c r="F54" s="40">
        <f>'[1]Місто'!$F$83</f>
        <v>0</v>
      </c>
      <c r="G54" s="40">
        <f>F54+D54</f>
        <v>1142620</v>
      </c>
      <c r="I54" s="63"/>
      <c r="J54" s="71"/>
      <c r="L54" s="62"/>
    </row>
    <row r="55" spans="1:12" s="4" customFormat="1" ht="34.5" customHeight="1">
      <c r="A55" s="12" t="s">
        <v>72</v>
      </c>
      <c r="B55" s="10" t="s">
        <v>2</v>
      </c>
      <c r="C55" s="3" t="s">
        <v>154</v>
      </c>
      <c r="D55" s="41">
        <f>'[1]Місто'!$C$85</f>
        <v>401240056</v>
      </c>
      <c r="E55" s="3" t="s">
        <v>154</v>
      </c>
      <c r="F55" s="40">
        <f>'[1]Місто'!$F$85</f>
        <v>13396582</v>
      </c>
      <c r="G55" s="40">
        <f aca="true" t="shared" si="2" ref="G55:G64">F55+D55</f>
        <v>414636638</v>
      </c>
      <c r="I55" s="63"/>
      <c r="J55" s="71"/>
      <c r="L55" s="62"/>
    </row>
    <row r="56" spans="1:12" s="4" customFormat="1" ht="31.5">
      <c r="A56" s="15" t="s">
        <v>124</v>
      </c>
      <c r="B56" s="3" t="s">
        <v>125</v>
      </c>
      <c r="C56" s="3" t="s">
        <v>155</v>
      </c>
      <c r="D56" s="41">
        <f>'[1]Місто'!$C$87</f>
        <v>56356678</v>
      </c>
      <c r="E56" s="3" t="s">
        <v>155</v>
      </c>
      <c r="F56" s="40">
        <f>'[1]Місто'!$F$87</f>
        <v>860818</v>
      </c>
      <c r="G56" s="40">
        <f t="shared" si="2"/>
        <v>57217496</v>
      </c>
      <c r="I56" s="63"/>
      <c r="J56" s="71"/>
      <c r="L56" s="62"/>
    </row>
    <row r="57" spans="1:12" s="4" customFormat="1" ht="31.5">
      <c r="A57" s="15" t="s">
        <v>73</v>
      </c>
      <c r="B57" s="3" t="s">
        <v>3</v>
      </c>
      <c r="C57" s="3" t="s">
        <v>156</v>
      </c>
      <c r="D57" s="41">
        <f>'[1]Місто'!$C$88</f>
        <v>80537322</v>
      </c>
      <c r="E57" s="3" t="s">
        <v>157</v>
      </c>
      <c r="F57" s="40">
        <f>'[1]Місто'!$F$88</f>
        <v>4457608</v>
      </c>
      <c r="G57" s="40">
        <f t="shared" si="2"/>
        <v>84994930</v>
      </c>
      <c r="I57" s="63"/>
      <c r="J57" s="71"/>
      <c r="L57" s="62"/>
    </row>
    <row r="58" spans="1:12" s="4" customFormat="1" ht="47.25" customHeight="1">
      <c r="A58" s="15" t="s">
        <v>74</v>
      </c>
      <c r="B58" s="3" t="s">
        <v>4</v>
      </c>
      <c r="C58" s="3" t="s">
        <v>158</v>
      </c>
      <c r="D58" s="41">
        <f>'[1]Місто'!$C$90</f>
        <v>16995874</v>
      </c>
      <c r="E58" s="3" t="s">
        <v>159</v>
      </c>
      <c r="F58" s="40">
        <f>'[1]Місто'!$F$90</f>
        <v>6875302</v>
      </c>
      <c r="G58" s="40">
        <f t="shared" si="2"/>
        <v>23871176</v>
      </c>
      <c r="I58" s="63"/>
      <c r="J58" s="71"/>
      <c r="L58" s="62"/>
    </row>
    <row r="59" spans="1:12" s="4" customFormat="1" ht="31.5">
      <c r="A59" s="15" t="s">
        <v>75</v>
      </c>
      <c r="B59" s="3" t="s">
        <v>109</v>
      </c>
      <c r="C59" s="3" t="s">
        <v>160</v>
      </c>
      <c r="D59" s="41">
        <f>'[1]Місто'!$C$91</f>
        <v>270579</v>
      </c>
      <c r="E59" s="3"/>
      <c r="F59" s="40">
        <f>'[1]Місто'!$F$91</f>
        <v>1430</v>
      </c>
      <c r="G59" s="40">
        <f>F59+D59</f>
        <v>272009</v>
      </c>
      <c r="I59" s="63"/>
      <c r="J59" s="71"/>
      <c r="L59" s="62"/>
    </row>
    <row r="60" spans="1:12" s="4" customFormat="1" ht="47.25">
      <c r="A60" s="47" t="s">
        <v>126</v>
      </c>
      <c r="B60" s="11" t="s">
        <v>127</v>
      </c>
      <c r="C60" s="3" t="s">
        <v>161</v>
      </c>
      <c r="D60" s="41">
        <f>'[1]Місто'!$C$92</f>
        <v>8970824</v>
      </c>
      <c r="E60" s="3"/>
      <c r="F60" s="7"/>
      <c r="G60" s="40">
        <f t="shared" si="2"/>
        <v>8970824</v>
      </c>
      <c r="I60" s="63"/>
      <c r="J60" s="71"/>
      <c r="L60" s="62"/>
    </row>
    <row r="61" spans="1:12" s="4" customFormat="1" ht="32.25" customHeight="1">
      <c r="A61" s="15" t="s">
        <v>76</v>
      </c>
      <c r="B61" s="3" t="s">
        <v>5</v>
      </c>
      <c r="C61" s="3" t="s">
        <v>162</v>
      </c>
      <c r="D61" s="41">
        <f>'[1]Місто'!$C$93</f>
        <v>36273</v>
      </c>
      <c r="E61" s="3"/>
      <c r="F61" s="7"/>
      <c r="G61" s="40">
        <f t="shared" si="2"/>
        <v>36273</v>
      </c>
      <c r="I61" s="63"/>
      <c r="J61" s="71"/>
      <c r="L61" s="62"/>
    </row>
    <row r="62" spans="1:12" s="4" customFormat="1" ht="31.5">
      <c r="A62" s="15" t="s">
        <v>77</v>
      </c>
      <c r="B62" s="3" t="s">
        <v>6</v>
      </c>
      <c r="C62" s="3" t="s">
        <v>163</v>
      </c>
      <c r="D62" s="41">
        <f>'[1]Місто'!$C$94</f>
        <v>1894593</v>
      </c>
      <c r="E62" s="3" t="s">
        <v>163</v>
      </c>
      <c r="F62" s="40">
        <f>'[1]Місто'!$F$94</f>
        <v>19908</v>
      </c>
      <c r="G62" s="40">
        <f t="shared" si="2"/>
        <v>1914501</v>
      </c>
      <c r="I62" s="63"/>
      <c r="J62" s="71"/>
      <c r="L62" s="62"/>
    </row>
    <row r="63" spans="1:12" s="4" customFormat="1" ht="46.5" customHeight="1">
      <c r="A63" s="15" t="s">
        <v>78</v>
      </c>
      <c r="B63" s="3" t="s">
        <v>7</v>
      </c>
      <c r="C63" s="3" t="s">
        <v>164</v>
      </c>
      <c r="D63" s="41">
        <f>'[1]Місто'!$C$95</f>
        <v>2302737</v>
      </c>
      <c r="E63" s="3"/>
      <c r="F63" s="7"/>
      <c r="G63" s="40">
        <f t="shared" si="2"/>
        <v>2302737</v>
      </c>
      <c r="I63" s="63"/>
      <c r="J63" s="71"/>
      <c r="L63" s="62"/>
    </row>
    <row r="64" spans="1:12" s="4" customFormat="1" ht="36.75" customHeight="1">
      <c r="A64" s="15" t="s">
        <v>86</v>
      </c>
      <c r="B64" s="3" t="s">
        <v>87</v>
      </c>
      <c r="C64" s="3"/>
      <c r="D64" s="6"/>
      <c r="E64" s="3" t="s">
        <v>165</v>
      </c>
      <c r="F64" s="40">
        <f>'[1]Місто'!$F$97</f>
        <v>12238342</v>
      </c>
      <c r="G64" s="40">
        <f t="shared" si="2"/>
        <v>12238342</v>
      </c>
      <c r="I64" s="63"/>
      <c r="J64" s="71"/>
      <c r="L64" s="62"/>
    </row>
    <row r="65" spans="1:12" s="4" customFormat="1" ht="36" customHeight="1" hidden="1">
      <c r="A65" s="101" t="s">
        <v>71</v>
      </c>
      <c r="B65" s="103" t="s">
        <v>111</v>
      </c>
      <c r="C65" s="20"/>
      <c r="D65" s="26"/>
      <c r="E65" s="3" t="s">
        <v>154</v>
      </c>
      <c r="F65" s="50"/>
      <c r="G65" s="7">
        <f>F65+D65</f>
        <v>0</v>
      </c>
      <c r="I65" s="63">
        <f>H65-D65</f>
        <v>0</v>
      </c>
      <c r="J65" s="71"/>
      <c r="L65" s="62"/>
    </row>
    <row r="66" spans="1:12" s="4" customFormat="1" ht="33" customHeight="1" hidden="1">
      <c r="A66" s="102"/>
      <c r="B66" s="104"/>
      <c r="C66" s="20"/>
      <c r="D66" s="26"/>
      <c r="E66" s="3" t="s">
        <v>157</v>
      </c>
      <c r="F66" s="50"/>
      <c r="G66" s="35">
        <f>F66+D66</f>
        <v>0</v>
      </c>
      <c r="I66" s="63">
        <f>H66-D66</f>
        <v>0</v>
      </c>
      <c r="J66" s="71"/>
      <c r="L66" s="62"/>
    </row>
    <row r="67" spans="1:13" s="4" customFormat="1" ht="34.5" customHeight="1">
      <c r="A67" s="13" t="s">
        <v>200</v>
      </c>
      <c r="B67" s="18" t="s">
        <v>43</v>
      </c>
      <c r="C67" s="3"/>
      <c r="D67" s="45">
        <f>SUM(D68:D80)</f>
        <v>67567845</v>
      </c>
      <c r="E67" s="7"/>
      <c r="F67" s="45">
        <f>SUM(F68:F80)</f>
        <v>6505086</v>
      </c>
      <c r="G67" s="45">
        <f>SUM(G68:G80)</f>
        <v>74072931</v>
      </c>
      <c r="H67" s="43">
        <f>'[1]Місто'!$C$102-'[1]Місто'!$C$106-'[1]Місто'!$C$109-'[1]Місто'!$C$111-'[1]Місто'!$C$113-'[1]Місто'!$C$115-'[1]Місто'!$C$118-'[1]Місто'!$C$121-'[1]Місто'!$C$123-'[1]Місто'!$C$125-'[1]Місто'!$C$127-'[1]Місто'!$C$129-'[1]Місто'!$C$131-'[1]Місто'!$C$133-'[1]Місто'!$C$135-'[1]Місто'!$C$137-'[1]Місто'!$C$139-'[1]Місто'!$C$141-'[1]Місто'!$C$143-'[1]Місто'!$C$145-'[1]Місто'!$C$147-'[1]Місто'!$C$149-'[1]Місто'!$C$151-'[1]Місто'!$C$155-'[1]Місто'!$C$161-'[1]Місто'!$C$167-'[1]Місто'!$C$169-'[1]Місто'!$C$170-'[1]Місто'!$C$173</f>
        <v>67567844.99999988</v>
      </c>
      <c r="I67" s="63">
        <f>H67-D67</f>
        <v>-1.1920928955078125E-07</v>
      </c>
      <c r="J67" s="71"/>
      <c r="K67" s="43">
        <f>'[1]Місто'!$F$102-'[1]Місто'!$F$113-'[1]Місто'!$F$178</f>
        <v>6605086</v>
      </c>
      <c r="L67" s="63">
        <f>K67-F67</f>
        <v>100000</v>
      </c>
      <c r="M67" s="4">
        <v>240900</v>
      </c>
    </row>
    <row r="68" spans="1:12" s="4" customFormat="1" ht="34.5" customHeight="1">
      <c r="A68" s="12" t="s">
        <v>228</v>
      </c>
      <c r="B68" s="3" t="s">
        <v>229</v>
      </c>
      <c r="C68" s="3" t="s">
        <v>261</v>
      </c>
      <c r="D68" s="40">
        <f>'[1]Місто'!$C$104</f>
        <v>23985433</v>
      </c>
      <c r="E68" s="3" t="s">
        <v>261</v>
      </c>
      <c r="F68" s="40">
        <f>'[1]Місто'!$F$104</f>
        <v>607642</v>
      </c>
      <c r="G68" s="7">
        <f aca="true" t="shared" si="3" ref="G68:G82">F68+D68</f>
        <v>24593075</v>
      </c>
      <c r="H68" s="43"/>
      <c r="I68" s="63"/>
      <c r="J68" s="71"/>
      <c r="L68" s="62"/>
    </row>
    <row r="69" spans="1:12" s="4" customFormat="1" ht="96.75" customHeight="1">
      <c r="A69" s="15" t="s">
        <v>70</v>
      </c>
      <c r="B69" s="3" t="s">
        <v>108</v>
      </c>
      <c r="C69" s="3" t="s">
        <v>166</v>
      </c>
      <c r="D69" s="41">
        <f>'[1]Місто'!$C$157</f>
        <v>2766802</v>
      </c>
      <c r="E69" s="3"/>
      <c r="F69" s="7"/>
      <c r="G69" s="7">
        <f t="shared" si="3"/>
        <v>2766802</v>
      </c>
      <c r="I69" s="63"/>
      <c r="J69" s="71"/>
      <c r="L69" s="62"/>
    </row>
    <row r="70" spans="1:12" s="4" customFormat="1" ht="50.25" customHeight="1">
      <c r="A70" s="15" t="s">
        <v>224</v>
      </c>
      <c r="B70" s="3" t="s">
        <v>226</v>
      </c>
      <c r="C70" s="3" t="s">
        <v>231</v>
      </c>
      <c r="D70" s="41">
        <f>'[1]Місто'!$C$158</f>
        <v>15354848</v>
      </c>
      <c r="E70" s="3" t="s">
        <v>231</v>
      </c>
      <c r="F70" s="40">
        <f>'[1]Місто'!$F$158</f>
        <v>555988</v>
      </c>
      <c r="G70" s="7">
        <f t="shared" si="3"/>
        <v>15910836</v>
      </c>
      <c r="I70" s="63"/>
      <c r="J70" s="71"/>
      <c r="L70" s="62"/>
    </row>
    <row r="71" spans="1:12" s="4" customFormat="1" ht="110.25">
      <c r="A71" s="15" t="s">
        <v>225</v>
      </c>
      <c r="B71" s="3" t="s">
        <v>227</v>
      </c>
      <c r="C71" s="3" t="s">
        <v>230</v>
      </c>
      <c r="D71" s="41">
        <f>'[1]Місто'!$C$159</f>
        <v>1912500</v>
      </c>
      <c r="E71" s="3"/>
      <c r="F71" s="7"/>
      <c r="G71" s="7">
        <f t="shared" si="3"/>
        <v>1912500</v>
      </c>
      <c r="I71" s="63"/>
      <c r="J71" s="71"/>
      <c r="L71" s="62"/>
    </row>
    <row r="72" spans="1:12" s="4" customFormat="1" ht="32.25" customHeight="1">
      <c r="A72" s="15" t="s">
        <v>10</v>
      </c>
      <c r="B72" s="3" t="s">
        <v>0</v>
      </c>
      <c r="C72" s="3" t="s">
        <v>167</v>
      </c>
      <c r="D72" s="41">
        <f>'[1]Місто'!$C$160</f>
        <v>728181</v>
      </c>
      <c r="E72" s="3"/>
      <c r="F72" s="7"/>
      <c r="G72" s="7">
        <f t="shared" si="3"/>
        <v>728181</v>
      </c>
      <c r="I72" s="63"/>
      <c r="J72" s="71"/>
      <c r="L72" s="62"/>
    </row>
    <row r="73" spans="1:12" s="4" customFormat="1" ht="35.25" customHeight="1">
      <c r="A73" s="47" t="s">
        <v>88</v>
      </c>
      <c r="B73" s="11" t="s">
        <v>96</v>
      </c>
      <c r="C73" s="3" t="s">
        <v>168</v>
      </c>
      <c r="D73" s="41">
        <f>'[1]Місто'!$C$153</f>
        <v>9929865</v>
      </c>
      <c r="E73" s="3"/>
      <c r="F73" s="7"/>
      <c r="G73" s="7">
        <f t="shared" si="3"/>
        <v>9929865</v>
      </c>
      <c r="I73" s="63"/>
      <c r="J73" s="71"/>
      <c r="L73" s="62"/>
    </row>
    <row r="74" spans="1:12" s="4" customFormat="1" ht="35.25" customHeight="1">
      <c r="A74" s="15" t="s">
        <v>86</v>
      </c>
      <c r="B74" s="3" t="s">
        <v>87</v>
      </c>
      <c r="C74" s="3"/>
      <c r="D74" s="6"/>
      <c r="E74" s="3" t="s">
        <v>169</v>
      </c>
      <c r="F74" s="33">
        <f>'[1]Місто'!$F$164</f>
        <v>5341456</v>
      </c>
      <c r="G74" s="7">
        <f t="shared" si="3"/>
        <v>5341456</v>
      </c>
      <c r="I74" s="63"/>
      <c r="J74" s="71"/>
      <c r="L74" s="62"/>
    </row>
    <row r="75" spans="1:12" s="4" customFormat="1" ht="52.5" customHeight="1" hidden="1">
      <c r="A75" s="80" t="s">
        <v>22</v>
      </c>
      <c r="B75" s="105" t="s">
        <v>23</v>
      </c>
      <c r="C75" s="3" t="s">
        <v>170</v>
      </c>
      <c r="D75" s="41"/>
      <c r="E75" s="3"/>
      <c r="F75" s="23"/>
      <c r="G75" s="7">
        <f>F75+D75</f>
        <v>0</v>
      </c>
      <c r="I75" s="63"/>
      <c r="J75" s="71"/>
      <c r="L75" s="62"/>
    </row>
    <row r="76" spans="1:12" s="4" customFormat="1" ht="62.25" customHeight="1">
      <c r="A76" s="108" t="s">
        <v>22</v>
      </c>
      <c r="B76" s="107"/>
      <c r="C76" s="3" t="s">
        <v>327</v>
      </c>
      <c r="D76" s="56">
        <f>'[1]Місто'!$C$166-'[1]Місто'!$C$167-15800-78970-565285+417976</f>
        <v>129803</v>
      </c>
      <c r="E76" s="3"/>
      <c r="F76" s="23"/>
      <c r="G76" s="7">
        <f>F76+D76</f>
        <v>129803</v>
      </c>
      <c r="I76" s="63"/>
      <c r="J76" s="71"/>
      <c r="L76" s="62"/>
    </row>
    <row r="77" spans="1:12" s="4" customFormat="1" ht="62.25" customHeight="1">
      <c r="A77" s="99"/>
      <c r="B77" s="106"/>
      <c r="C77" s="3" t="s">
        <v>328</v>
      </c>
      <c r="D77" s="41">
        <f>94770+565285-417976</f>
        <v>242079</v>
      </c>
      <c r="E77" s="3"/>
      <c r="F77" s="23"/>
      <c r="G77" s="7">
        <f>F77+D77</f>
        <v>242079</v>
      </c>
      <c r="I77" s="63"/>
      <c r="J77" s="71"/>
      <c r="L77" s="62"/>
    </row>
    <row r="78" spans="1:12" s="4" customFormat="1" ht="51" customHeight="1">
      <c r="A78" s="15" t="s">
        <v>89</v>
      </c>
      <c r="B78" s="3" t="s">
        <v>90</v>
      </c>
      <c r="C78" s="3" t="s">
        <v>171</v>
      </c>
      <c r="D78" s="41">
        <f>'[1]Місто'!$C$168-'[1]Місто'!$C$169</f>
        <v>531345</v>
      </c>
      <c r="E78" s="3"/>
      <c r="F78" s="23"/>
      <c r="G78" s="7">
        <f t="shared" si="3"/>
        <v>531345</v>
      </c>
      <c r="I78" s="63"/>
      <c r="J78" s="71"/>
      <c r="L78" s="62"/>
    </row>
    <row r="79" spans="1:12" s="4" customFormat="1" ht="68.25" customHeight="1">
      <c r="A79" s="98" t="s">
        <v>131</v>
      </c>
      <c r="B79" s="105" t="s">
        <v>132</v>
      </c>
      <c r="C79" s="3" t="s">
        <v>317</v>
      </c>
      <c r="D79" s="41">
        <f>'[1]Місто'!$C$172-'[1]Місто'!$C$173-3000000-5045000-417976-2875000</f>
        <v>649013</v>
      </c>
      <c r="E79" s="3"/>
      <c r="F79" s="23"/>
      <c r="G79" s="7">
        <f t="shared" si="3"/>
        <v>649013</v>
      </c>
      <c r="I79" s="63"/>
      <c r="J79" s="71"/>
      <c r="L79" s="62"/>
    </row>
    <row r="80" spans="1:12" s="4" customFormat="1" ht="68.25" customHeight="1">
      <c r="A80" s="99"/>
      <c r="B80" s="106"/>
      <c r="C80" s="3" t="s">
        <v>329</v>
      </c>
      <c r="D80" s="41">
        <f>3000000+5045000+417976+2875000</f>
        <v>11337976</v>
      </c>
      <c r="E80" s="3"/>
      <c r="F80" s="23"/>
      <c r="G80" s="7">
        <f t="shared" si="3"/>
        <v>11337976</v>
      </c>
      <c r="I80" s="63"/>
      <c r="J80" s="71"/>
      <c r="L80" s="62"/>
    </row>
    <row r="81" spans="1:12" s="4" customFormat="1" ht="68.25" customHeight="1">
      <c r="A81" s="13" t="s">
        <v>253</v>
      </c>
      <c r="B81" s="18" t="s">
        <v>259</v>
      </c>
      <c r="C81" s="3"/>
      <c r="D81" s="46">
        <f>SUM(D82:D82)</f>
        <v>2172349</v>
      </c>
      <c r="E81" s="3"/>
      <c r="F81" s="46">
        <f>SUM(F82:F82)</f>
        <v>16170</v>
      </c>
      <c r="G81" s="46">
        <f>SUM(G82:G82)</f>
        <v>2188519</v>
      </c>
      <c r="H81" s="43">
        <f>'[1]Місто'!$C$186</f>
        <v>2172349</v>
      </c>
      <c r="I81" s="63">
        <f>H81-D81</f>
        <v>0</v>
      </c>
      <c r="J81" s="71"/>
      <c r="K81" s="43">
        <f>'[1]Місто'!$F$186</f>
        <v>16170</v>
      </c>
      <c r="L81" s="63">
        <f>K81-F81</f>
        <v>0</v>
      </c>
    </row>
    <row r="82" spans="1:12" s="4" customFormat="1" ht="31.5">
      <c r="A82" s="15" t="s">
        <v>228</v>
      </c>
      <c r="B82" s="3" t="s">
        <v>229</v>
      </c>
      <c r="C82" s="3" t="s">
        <v>254</v>
      </c>
      <c r="D82" s="41">
        <f>'[1]Місто'!$C$188</f>
        <v>2172349</v>
      </c>
      <c r="E82" s="3" t="s">
        <v>254</v>
      </c>
      <c r="F82" s="33">
        <f>'[1]Місто'!$F$188</f>
        <v>16170</v>
      </c>
      <c r="G82" s="7">
        <f t="shared" si="3"/>
        <v>2188519</v>
      </c>
      <c r="I82" s="63"/>
      <c r="J82" s="71"/>
      <c r="L82" s="62"/>
    </row>
    <row r="83" spans="1:12" s="4" customFormat="1" ht="63">
      <c r="A83" s="13" t="s">
        <v>269</v>
      </c>
      <c r="B83" s="18" t="s">
        <v>270</v>
      </c>
      <c r="C83" s="3"/>
      <c r="D83" s="46">
        <f>SUM(D84:D84)</f>
        <v>656910</v>
      </c>
      <c r="E83" s="3"/>
      <c r="F83" s="46">
        <f>SUM(F84:F84)</f>
        <v>5254</v>
      </c>
      <c r="G83" s="46">
        <f>SUM(G84:G84)</f>
        <v>662164</v>
      </c>
      <c r="H83" s="43">
        <f>'[1]Місто'!$C$191</f>
        <v>656910</v>
      </c>
      <c r="I83" s="63">
        <f>H83-D83</f>
        <v>0</v>
      </c>
      <c r="J83" s="71"/>
      <c r="K83" s="43">
        <f>'[1]Місто'!$F$191</f>
        <v>5254</v>
      </c>
      <c r="L83" s="63">
        <f>K83-F83</f>
        <v>0</v>
      </c>
    </row>
    <row r="84" spans="1:12" s="4" customFormat="1" ht="47.25">
      <c r="A84" s="15" t="s">
        <v>228</v>
      </c>
      <c r="B84" s="3" t="s">
        <v>229</v>
      </c>
      <c r="C84" s="3" t="s">
        <v>271</v>
      </c>
      <c r="D84" s="41">
        <f>'[1]Місто'!$C$193</f>
        <v>656910</v>
      </c>
      <c r="E84" s="3" t="s">
        <v>271</v>
      </c>
      <c r="F84" s="33">
        <f>'[1]Місто'!$F$193</f>
        <v>5254</v>
      </c>
      <c r="G84" s="7">
        <f>F84+D84</f>
        <v>662164</v>
      </c>
      <c r="I84" s="63"/>
      <c r="J84" s="71"/>
      <c r="L84" s="62"/>
    </row>
    <row r="85" spans="1:12" s="4" customFormat="1" ht="35.25" customHeight="1">
      <c r="A85" s="13" t="s">
        <v>206</v>
      </c>
      <c r="B85" s="18" t="s">
        <v>47</v>
      </c>
      <c r="C85" s="3"/>
      <c r="D85" s="46">
        <f>SUM(D86:D96)</f>
        <v>70092180</v>
      </c>
      <c r="E85" s="6"/>
      <c r="F85" s="46">
        <f>SUM(F86:F96)</f>
        <v>7754607</v>
      </c>
      <c r="G85" s="9">
        <f>SUM(G86:G96)</f>
        <v>77846787</v>
      </c>
      <c r="H85" s="43">
        <f>'[1]Місто'!$C$194</f>
        <v>70092180</v>
      </c>
      <c r="I85" s="63">
        <f>H85-D85</f>
        <v>0</v>
      </c>
      <c r="J85" s="71"/>
      <c r="K85" s="43">
        <f>'[1]Місто'!$F$194</f>
        <v>7754607</v>
      </c>
      <c r="L85" s="63">
        <f>K85-F85</f>
        <v>0</v>
      </c>
    </row>
    <row r="86" spans="1:12" s="4" customFormat="1" ht="31.5">
      <c r="A86" s="15" t="s">
        <v>228</v>
      </c>
      <c r="B86" s="3" t="s">
        <v>229</v>
      </c>
      <c r="C86" s="3" t="s">
        <v>258</v>
      </c>
      <c r="D86" s="41">
        <f>'[1]Місто'!$C$196</f>
        <v>736233</v>
      </c>
      <c r="E86" s="3"/>
      <c r="F86" s="40">
        <f>'[1]Місто'!$F$196</f>
        <v>0</v>
      </c>
      <c r="G86" s="23">
        <f aca="true" t="shared" si="4" ref="G86:G95">D86+F86</f>
        <v>736233</v>
      </c>
      <c r="I86" s="63"/>
      <c r="J86" s="71"/>
      <c r="L86" s="62"/>
    </row>
    <row r="87" spans="1:12" s="4" customFormat="1" ht="31.5">
      <c r="A87" s="15" t="s">
        <v>218</v>
      </c>
      <c r="B87" s="3" t="s">
        <v>219</v>
      </c>
      <c r="C87" s="3" t="s">
        <v>220</v>
      </c>
      <c r="D87" s="41">
        <f>'[1]Місто'!$C$198</f>
        <v>3684792</v>
      </c>
      <c r="E87" s="3" t="s">
        <v>220</v>
      </c>
      <c r="F87" s="40">
        <f>'[1]Місто'!$F$198</f>
        <v>686157</v>
      </c>
      <c r="G87" s="23">
        <f t="shared" si="4"/>
        <v>4370949</v>
      </c>
      <c r="I87" s="63"/>
      <c r="J87" s="71"/>
      <c r="L87" s="62"/>
    </row>
    <row r="88" spans="1:12" s="4" customFormat="1" ht="15.75">
      <c r="A88" s="15" t="s">
        <v>221</v>
      </c>
      <c r="B88" s="3" t="s">
        <v>222</v>
      </c>
      <c r="C88" s="3" t="s">
        <v>223</v>
      </c>
      <c r="D88" s="41">
        <f>'[1]Місто'!$C$199</f>
        <v>12533761</v>
      </c>
      <c r="E88" s="3" t="s">
        <v>223</v>
      </c>
      <c r="F88" s="40">
        <f>'[1]Місто'!$F$199</f>
        <v>1187850</v>
      </c>
      <c r="G88" s="23">
        <f t="shared" si="4"/>
        <v>13721611</v>
      </c>
      <c r="I88" s="63"/>
      <c r="J88" s="71"/>
      <c r="L88" s="62"/>
    </row>
    <row r="89" spans="1:12" s="4" customFormat="1" ht="31.5">
      <c r="A89" s="15" t="s">
        <v>235</v>
      </c>
      <c r="B89" s="3" t="s">
        <v>236</v>
      </c>
      <c r="C89" s="3" t="s">
        <v>237</v>
      </c>
      <c r="D89" s="41">
        <f>'[1]Місто'!$C$200</f>
        <v>7187423</v>
      </c>
      <c r="E89" s="3" t="s">
        <v>237</v>
      </c>
      <c r="F89" s="40">
        <f>'[1]Місто'!$F$200</f>
        <v>2632266</v>
      </c>
      <c r="G89" s="23">
        <f t="shared" si="4"/>
        <v>9819689</v>
      </c>
      <c r="I89" s="63"/>
      <c r="J89" s="71"/>
      <c r="L89" s="62"/>
    </row>
    <row r="90" spans="1:12" s="4" customFormat="1" ht="39" customHeight="1">
      <c r="A90" s="15" t="s">
        <v>232</v>
      </c>
      <c r="B90" s="3" t="s">
        <v>233</v>
      </c>
      <c r="C90" s="3" t="s">
        <v>234</v>
      </c>
      <c r="D90" s="41">
        <f>'[1]Місто'!$C$201</f>
        <v>41462476</v>
      </c>
      <c r="E90" s="3" t="s">
        <v>234</v>
      </c>
      <c r="F90" s="40">
        <f>'[1]Місто'!$F$201</f>
        <v>2950138</v>
      </c>
      <c r="G90" s="23">
        <f t="shared" si="4"/>
        <v>44412614</v>
      </c>
      <c r="I90" s="63"/>
      <c r="J90" s="71"/>
      <c r="L90" s="62"/>
    </row>
    <row r="91" spans="1:12" s="4" customFormat="1" ht="15.75">
      <c r="A91" s="30">
        <v>110300</v>
      </c>
      <c r="B91" s="31" t="s">
        <v>19</v>
      </c>
      <c r="C91" s="11" t="s">
        <v>182</v>
      </c>
      <c r="D91" s="22">
        <f>'[1]Місто'!$C$204</f>
        <v>912394</v>
      </c>
      <c r="E91" s="3"/>
      <c r="F91" s="23"/>
      <c r="G91" s="23">
        <f t="shared" si="4"/>
        <v>912394</v>
      </c>
      <c r="I91" s="63"/>
      <c r="J91" s="71"/>
      <c r="L91" s="62"/>
    </row>
    <row r="92" spans="1:12" s="4" customFormat="1" ht="31.5">
      <c r="A92" s="110">
        <v>110502</v>
      </c>
      <c r="B92" s="105" t="s">
        <v>1</v>
      </c>
      <c r="C92" s="3" t="s">
        <v>183</v>
      </c>
      <c r="D92" s="24">
        <f>1934387+65694-102400</f>
        <v>1897681</v>
      </c>
      <c r="E92" s="17"/>
      <c r="F92" s="23"/>
      <c r="G92" s="23">
        <f t="shared" si="4"/>
        <v>1897681</v>
      </c>
      <c r="I92" s="63"/>
      <c r="J92" s="71"/>
      <c r="L92" s="62"/>
    </row>
    <row r="93" spans="1:12" s="4" customFormat="1" ht="47.25">
      <c r="A93" s="111"/>
      <c r="B93" s="107"/>
      <c r="C93" s="3" t="s">
        <v>184</v>
      </c>
      <c r="D93" s="24">
        <f>1173966-56530</f>
        <v>1117436</v>
      </c>
      <c r="E93" s="3" t="s">
        <v>184</v>
      </c>
      <c r="F93" s="23">
        <f>18527-18527</f>
        <v>0</v>
      </c>
      <c r="G93" s="23">
        <f t="shared" si="4"/>
        <v>1117436</v>
      </c>
      <c r="I93" s="63"/>
      <c r="J93" s="71"/>
      <c r="L93" s="62"/>
    </row>
    <row r="94" spans="1:12" s="4" customFormat="1" ht="32.25" customHeight="1">
      <c r="A94" s="111"/>
      <c r="B94" s="107"/>
      <c r="C94" s="3" t="s">
        <v>185</v>
      </c>
      <c r="D94" s="24">
        <v>75000</v>
      </c>
      <c r="E94" s="17"/>
      <c r="F94" s="23"/>
      <c r="G94" s="23">
        <f t="shared" si="4"/>
        <v>75000</v>
      </c>
      <c r="I94" s="63"/>
      <c r="J94" s="71"/>
      <c r="L94" s="62"/>
    </row>
    <row r="95" spans="1:12" s="4" customFormat="1" ht="31.5">
      <c r="A95" s="112"/>
      <c r="B95" s="106"/>
      <c r="C95" s="3" t="s">
        <v>186</v>
      </c>
      <c r="D95" s="24">
        <f>482234+2750</f>
        <v>484984</v>
      </c>
      <c r="E95" s="3" t="s">
        <v>186</v>
      </c>
      <c r="F95" s="23">
        <v>88196</v>
      </c>
      <c r="G95" s="23">
        <f t="shared" si="4"/>
        <v>573180</v>
      </c>
      <c r="I95" s="63"/>
      <c r="J95" s="71"/>
      <c r="L95" s="62"/>
    </row>
    <row r="96" spans="1:12" s="4" customFormat="1" ht="31.5">
      <c r="A96" s="15" t="s">
        <v>86</v>
      </c>
      <c r="B96" s="3" t="s">
        <v>87</v>
      </c>
      <c r="C96" s="3"/>
      <c r="D96" s="6"/>
      <c r="E96" s="3" t="s">
        <v>341</v>
      </c>
      <c r="F96" s="40">
        <f>'[1]Місто'!$F$207</f>
        <v>210000</v>
      </c>
      <c r="G96" s="7">
        <f>F96+D96</f>
        <v>210000</v>
      </c>
      <c r="I96" s="63"/>
      <c r="J96" s="71"/>
      <c r="L96" s="62"/>
    </row>
    <row r="97" spans="1:12" s="4" customFormat="1" ht="47.25">
      <c r="A97" s="13" t="s">
        <v>205</v>
      </c>
      <c r="B97" s="18" t="s">
        <v>249</v>
      </c>
      <c r="C97" s="3"/>
      <c r="D97" s="46">
        <f>SUM(D98:D100)</f>
        <v>2099411</v>
      </c>
      <c r="E97" s="6"/>
      <c r="F97" s="9">
        <f>SUM(F98:F100)</f>
        <v>8240</v>
      </c>
      <c r="G97" s="9">
        <f>SUM(G98:G100)</f>
        <v>2107651</v>
      </c>
      <c r="H97" s="43">
        <f>'[1]Місто'!$C$213</f>
        <v>2099411</v>
      </c>
      <c r="I97" s="63">
        <f>H97-D97</f>
        <v>0</v>
      </c>
      <c r="J97" s="71"/>
      <c r="K97" s="43">
        <f>'[1]Місто'!$F$213</f>
        <v>8240</v>
      </c>
      <c r="L97" s="63">
        <f>K97-F97</f>
        <v>0</v>
      </c>
    </row>
    <row r="98" spans="1:12" s="4" customFormat="1" ht="31.5" customHeight="1">
      <c r="A98" s="15" t="s">
        <v>228</v>
      </c>
      <c r="B98" s="3" t="s">
        <v>229</v>
      </c>
      <c r="C98" s="3" t="s">
        <v>250</v>
      </c>
      <c r="D98" s="41">
        <f>'[1]Місто'!$C$215</f>
        <v>1870411</v>
      </c>
      <c r="E98" s="3" t="s">
        <v>250</v>
      </c>
      <c r="F98" s="40">
        <f>'[1]Місто'!$F$215</f>
        <v>8240</v>
      </c>
      <c r="G98" s="7">
        <f>F98+D98</f>
        <v>1878651</v>
      </c>
      <c r="I98" s="63"/>
      <c r="J98" s="71"/>
      <c r="L98" s="62"/>
    </row>
    <row r="99" spans="1:12" s="4" customFormat="1" ht="31.5" customHeight="1" hidden="1">
      <c r="A99" s="15" t="s">
        <v>106</v>
      </c>
      <c r="B99" s="3" t="s">
        <v>107</v>
      </c>
      <c r="C99" s="3" t="s">
        <v>181</v>
      </c>
      <c r="D99" s="6"/>
      <c r="E99" s="3"/>
      <c r="F99" s="7"/>
      <c r="G99" s="7">
        <f>F99+D99</f>
        <v>0</v>
      </c>
      <c r="I99" s="63"/>
      <c r="J99" s="71"/>
      <c r="L99" s="62"/>
    </row>
    <row r="100" spans="1:12" s="4" customFormat="1" ht="31.5" customHeight="1">
      <c r="A100" s="15" t="s">
        <v>79</v>
      </c>
      <c r="B100" s="3" t="s">
        <v>95</v>
      </c>
      <c r="C100" s="3" t="s">
        <v>133</v>
      </c>
      <c r="D100" s="41">
        <f>'[1]Місто'!$C$223</f>
        <v>229000</v>
      </c>
      <c r="E100" s="3"/>
      <c r="F100" s="7"/>
      <c r="G100" s="7">
        <f>F100+D100</f>
        <v>229000</v>
      </c>
      <c r="I100" s="63"/>
      <c r="J100" s="71"/>
      <c r="L100" s="62"/>
    </row>
    <row r="101" spans="1:12" s="4" customFormat="1" ht="31.5">
      <c r="A101" s="13" t="s">
        <v>263</v>
      </c>
      <c r="B101" s="18" t="s">
        <v>264</v>
      </c>
      <c r="C101" s="3"/>
      <c r="D101" s="46">
        <f>SUM(D102)</f>
        <v>1107628</v>
      </c>
      <c r="E101" s="6"/>
      <c r="F101" s="46">
        <f>SUM(F102)</f>
        <v>168214</v>
      </c>
      <c r="G101" s="46">
        <f>SUM(G102)</f>
        <v>1275842</v>
      </c>
      <c r="H101" s="43">
        <f>'[1]Місто'!$C$224</f>
        <v>1107628</v>
      </c>
      <c r="I101" s="63">
        <f>H101-D101</f>
        <v>0</v>
      </c>
      <c r="J101" s="71"/>
      <c r="K101" s="43">
        <f>'[1]Місто'!$F$224</f>
        <v>168214</v>
      </c>
      <c r="L101" s="63">
        <f>K101-F101</f>
        <v>0</v>
      </c>
    </row>
    <row r="102" spans="1:12" s="4" customFormat="1" ht="31.5" customHeight="1">
      <c r="A102" s="15" t="s">
        <v>228</v>
      </c>
      <c r="B102" s="3" t="s">
        <v>229</v>
      </c>
      <c r="C102" s="3" t="s">
        <v>265</v>
      </c>
      <c r="D102" s="41">
        <f>'[1]Місто'!$C$226</f>
        <v>1107628</v>
      </c>
      <c r="E102" s="3" t="s">
        <v>265</v>
      </c>
      <c r="F102" s="40">
        <f>'[1]Місто'!$F$226</f>
        <v>168214</v>
      </c>
      <c r="G102" s="7">
        <f>F102+D102</f>
        <v>1275842</v>
      </c>
      <c r="I102" s="63"/>
      <c r="J102" s="71"/>
      <c r="L102" s="62"/>
    </row>
    <row r="103" spans="1:12" s="4" customFormat="1" ht="32.25" customHeight="1">
      <c r="A103" s="13" t="s">
        <v>202</v>
      </c>
      <c r="B103" s="18" t="s">
        <v>24</v>
      </c>
      <c r="C103" s="3"/>
      <c r="D103" s="46">
        <f>SUM(D104:D121)</f>
        <v>22377726</v>
      </c>
      <c r="E103" s="6"/>
      <c r="F103" s="45">
        <f>SUM(F104:F122)</f>
        <v>55807227</v>
      </c>
      <c r="G103" s="9">
        <f>SUM(G104:G122)</f>
        <v>78184953</v>
      </c>
      <c r="H103" s="43">
        <f>'[1]Місто'!$C$227</f>
        <v>22377726</v>
      </c>
      <c r="I103" s="63">
        <f>H103-D103</f>
        <v>0</v>
      </c>
      <c r="J103" s="71"/>
      <c r="K103" s="43">
        <f>'[1]Місто'!$F$227</f>
        <v>55807227</v>
      </c>
      <c r="L103" s="63">
        <f>K103-F103</f>
        <v>0</v>
      </c>
    </row>
    <row r="104" spans="1:12" s="4" customFormat="1" ht="31.5" customHeight="1">
      <c r="A104" s="15" t="s">
        <v>228</v>
      </c>
      <c r="B104" s="3" t="s">
        <v>229</v>
      </c>
      <c r="C104" s="3" t="s">
        <v>247</v>
      </c>
      <c r="D104" s="41">
        <f>'[1]Місто'!$C$229</f>
        <v>1991936</v>
      </c>
      <c r="E104" s="3"/>
      <c r="F104" s="7"/>
      <c r="G104" s="7">
        <f aca="true" t="shared" si="5" ref="G104:G122">F104+D104</f>
        <v>1991936</v>
      </c>
      <c r="I104" s="63"/>
      <c r="J104" s="71"/>
      <c r="L104" s="62"/>
    </row>
    <row r="105" spans="1:12" s="4" customFormat="1" ht="32.25" customHeight="1">
      <c r="A105" s="47" t="s">
        <v>128</v>
      </c>
      <c r="B105" s="11" t="s">
        <v>129</v>
      </c>
      <c r="C105" s="3"/>
      <c r="D105" s="6"/>
      <c r="E105" s="3" t="s">
        <v>174</v>
      </c>
      <c r="F105" s="40">
        <f>'[1]Місто'!$F$231</f>
        <v>35984090</v>
      </c>
      <c r="G105" s="7">
        <f t="shared" si="5"/>
        <v>35984090</v>
      </c>
      <c r="I105" s="63"/>
      <c r="J105" s="71"/>
      <c r="L105" s="62"/>
    </row>
    <row r="106" spans="1:12" s="4" customFormat="1" ht="13.5" customHeight="1" hidden="1">
      <c r="A106" s="11">
        <v>100103</v>
      </c>
      <c r="B106" s="11" t="s">
        <v>18</v>
      </c>
      <c r="C106" s="3" t="s">
        <v>273</v>
      </c>
      <c r="D106" s="41">
        <f>'[1]Місто'!$C$233</f>
        <v>0</v>
      </c>
      <c r="E106" s="3"/>
      <c r="F106" s="7"/>
      <c r="G106" s="7">
        <f t="shared" si="5"/>
        <v>0</v>
      </c>
      <c r="I106" s="63">
        <f>H106-D106</f>
        <v>0</v>
      </c>
      <c r="J106" s="71"/>
      <c r="L106" s="62"/>
    </row>
    <row r="107" spans="1:12" s="4" customFormat="1" ht="34.5" customHeight="1" hidden="1">
      <c r="A107" s="11">
        <v>180107</v>
      </c>
      <c r="B107" s="11" t="s">
        <v>353</v>
      </c>
      <c r="C107" s="3"/>
      <c r="D107" s="41"/>
      <c r="E107" s="3" t="s">
        <v>354</v>
      </c>
      <c r="F107" s="57">
        <f>'[1]Місто'!$F$242</f>
        <v>0</v>
      </c>
      <c r="G107" s="52">
        <f t="shared" si="5"/>
        <v>0</v>
      </c>
      <c r="I107" s="63"/>
      <c r="J107" s="71"/>
      <c r="L107" s="62"/>
    </row>
    <row r="108" spans="1:12" s="4" customFormat="1" ht="63">
      <c r="A108" s="3">
        <v>180409</v>
      </c>
      <c r="B108" s="11" t="s">
        <v>276</v>
      </c>
      <c r="C108" s="3"/>
      <c r="D108" s="41"/>
      <c r="E108" s="3" t="s">
        <v>301</v>
      </c>
      <c r="F108" s="40">
        <f>'[1]Місто'!$F$244</f>
        <v>3248800</v>
      </c>
      <c r="G108" s="7">
        <f t="shared" si="5"/>
        <v>3248800</v>
      </c>
      <c r="I108" s="63"/>
      <c r="J108" s="71"/>
      <c r="L108" s="62"/>
    </row>
    <row r="109" spans="1:12" s="4" customFormat="1" ht="45.75" customHeight="1">
      <c r="A109" s="108" t="s">
        <v>79</v>
      </c>
      <c r="B109" s="107" t="s">
        <v>95</v>
      </c>
      <c r="C109" s="11" t="s">
        <v>175</v>
      </c>
      <c r="D109" s="49">
        <f>'[1]Місто'!$C$252</f>
        <v>362054</v>
      </c>
      <c r="E109" s="11"/>
      <c r="F109" s="79"/>
      <c r="G109" s="25">
        <f t="shared" si="5"/>
        <v>362054</v>
      </c>
      <c r="I109" s="63"/>
      <c r="J109" s="71"/>
      <c r="L109" s="62"/>
    </row>
    <row r="110" spans="1:12" s="4" customFormat="1" ht="45.75" customHeight="1">
      <c r="A110" s="108"/>
      <c r="B110" s="107"/>
      <c r="C110" s="3" t="s">
        <v>302</v>
      </c>
      <c r="D110" s="41">
        <f>'[1]Місто'!$C$261</f>
        <v>4447920</v>
      </c>
      <c r="E110" s="3"/>
      <c r="F110" s="23"/>
      <c r="G110" s="7">
        <f t="shared" si="5"/>
        <v>4447920</v>
      </c>
      <c r="I110" s="63"/>
      <c r="J110" s="71"/>
      <c r="L110" s="62"/>
    </row>
    <row r="111" spans="1:12" s="4" customFormat="1" ht="60" customHeight="1">
      <c r="A111" s="108"/>
      <c r="B111" s="107"/>
      <c r="C111" s="3" t="s">
        <v>355</v>
      </c>
      <c r="D111" s="41">
        <f>'[1]Місто'!$C$253</f>
        <v>2683696</v>
      </c>
      <c r="E111" s="3"/>
      <c r="F111" s="23"/>
      <c r="G111" s="7">
        <f t="shared" si="5"/>
        <v>2683696</v>
      </c>
      <c r="I111" s="63"/>
      <c r="J111" s="71"/>
      <c r="L111" s="62"/>
    </row>
    <row r="112" spans="1:12" s="4" customFormat="1" ht="78" customHeight="1" hidden="1">
      <c r="A112" s="108"/>
      <c r="B112" s="107"/>
      <c r="C112" s="3" t="s">
        <v>337</v>
      </c>
      <c r="D112" s="33">
        <f>'[1]Місто'!$C$250</f>
        <v>0</v>
      </c>
      <c r="E112" s="3"/>
      <c r="F112" s="33">
        <f>'[1]Місто'!F250</f>
        <v>0</v>
      </c>
      <c r="G112" s="7">
        <f aca="true" t="shared" si="6" ref="G112:G119">D112+F112</f>
        <v>0</v>
      </c>
      <c r="I112" s="63"/>
      <c r="J112" s="71"/>
      <c r="L112" s="62"/>
    </row>
    <row r="113" spans="1:12" s="4" customFormat="1" ht="52.5" customHeight="1">
      <c r="A113" s="108"/>
      <c r="B113" s="107"/>
      <c r="C113" s="3" t="s">
        <v>318</v>
      </c>
      <c r="D113" s="41">
        <f>'[1]Місто'!$C$254</f>
        <v>45838</v>
      </c>
      <c r="E113" s="3"/>
      <c r="F113" s="33"/>
      <c r="G113" s="7">
        <f t="shared" si="6"/>
        <v>45838</v>
      </c>
      <c r="I113" s="63"/>
      <c r="J113" s="71"/>
      <c r="L113" s="62"/>
    </row>
    <row r="114" spans="1:12" s="4" customFormat="1" ht="52.5" customHeight="1">
      <c r="A114" s="108"/>
      <c r="B114" s="107"/>
      <c r="C114" s="3" t="s">
        <v>291</v>
      </c>
      <c r="D114" s="41">
        <f>'[1]Місто'!$C$249</f>
        <v>150000</v>
      </c>
      <c r="E114" s="3"/>
      <c r="F114" s="33"/>
      <c r="G114" s="7">
        <f t="shared" si="6"/>
        <v>150000</v>
      </c>
      <c r="I114" s="63"/>
      <c r="J114" s="71"/>
      <c r="L114" s="62"/>
    </row>
    <row r="115" spans="1:12" s="4" customFormat="1" ht="52.5" customHeight="1">
      <c r="A115" s="108"/>
      <c r="B115" s="107"/>
      <c r="C115" s="3"/>
      <c r="D115" s="41"/>
      <c r="E115" s="3" t="s">
        <v>332</v>
      </c>
      <c r="F115" s="33">
        <f>'[1]Місто'!$F$256</f>
        <v>2103843</v>
      </c>
      <c r="G115" s="7">
        <f t="shared" si="6"/>
        <v>2103843</v>
      </c>
      <c r="I115" s="63"/>
      <c r="J115" s="71"/>
      <c r="L115" s="62"/>
    </row>
    <row r="116" spans="1:12" s="4" customFormat="1" ht="52.5" customHeight="1">
      <c r="A116" s="108"/>
      <c r="B116" s="107"/>
      <c r="C116" s="3" t="s">
        <v>275</v>
      </c>
      <c r="D116" s="41">
        <f>'[1]Місто'!$C$255</f>
        <v>975200</v>
      </c>
      <c r="E116" s="3"/>
      <c r="F116" s="33"/>
      <c r="G116" s="7">
        <f t="shared" si="6"/>
        <v>975200</v>
      </c>
      <c r="I116" s="63"/>
      <c r="J116" s="71"/>
      <c r="L116" s="62"/>
    </row>
    <row r="117" spans="1:12" s="4" customFormat="1" ht="45.75" customHeight="1">
      <c r="A117" s="108"/>
      <c r="B117" s="107"/>
      <c r="C117" s="3" t="s">
        <v>300</v>
      </c>
      <c r="D117" s="41">
        <f>'[1]Місто'!$C$257</f>
        <v>11569979</v>
      </c>
      <c r="E117" s="3"/>
      <c r="F117" s="33"/>
      <c r="G117" s="7">
        <f t="shared" si="6"/>
        <v>11569979</v>
      </c>
      <c r="I117" s="63"/>
      <c r="J117" s="71"/>
      <c r="L117" s="62"/>
    </row>
    <row r="118" spans="1:12" s="4" customFormat="1" ht="52.5" customHeight="1">
      <c r="A118" s="108"/>
      <c r="B118" s="107"/>
      <c r="C118" s="3" t="s">
        <v>345</v>
      </c>
      <c r="D118" s="41">
        <f>'[1]Місто'!$C$259</f>
        <v>2250</v>
      </c>
      <c r="E118" s="3"/>
      <c r="F118" s="33"/>
      <c r="G118" s="7">
        <f t="shared" si="6"/>
        <v>2250</v>
      </c>
      <c r="I118" s="63"/>
      <c r="J118" s="71"/>
      <c r="L118" s="62"/>
    </row>
    <row r="119" spans="1:12" s="4" customFormat="1" ht="52.5" customHeight="1">
      <c r="A119" s="108"/>
      <c r="B119" s="107"/>
      <c r="C119" s="3" t="s">
        <v>346</v>
      </c>
      <c r="D119" s="41">
        <f>'[1]Місто'!$C$258</f>
        <v>56453</v>
      </c>
      <c r="E119" s="3"/>
      <c r="F119" s="33"/>
      <c r="G119" s="7">
        <f t="shared" si="6"/>
        <v>56453</v>
      </c>
      <c r="I119" s="63"/>
      <c r="J119" s="71"/>
      <c r="L119" s="62"/>
    </row>
    <row r="120" spans="1:12" s="4" customFormat="1" ht="51.75" customHeight="1">
      <c r="A120" s="99"/>
      <c r="B120" s="106"/>
      <c r="C120" s="3" t="s">
        <v>274</v>
      </c>
      <c r="D120" s="41">
        <f>'[1]Місто'!$C$251</f>
        <v>92400</v>
      </c>
      <c r="E120" s="3"/>
      <c r="F120" s="23"/>
      <c r="G120" s="7">
        <f t="shared" si="5"/>
        <v>92400</v>
      </c>
      <c r="I120" s="63"/>
      <c r="J120" s="71"/>
      <c r="L120" s="62"/>
    </row>
    <row r="121" spans="1:12" s="4" customFormat="1" ht="33.75" customHeight="1">
      <c r="A121" s="15" t="s">
        <v>86</v>
      </c>
      <c r="B121" s="3" t="s">
        <v>87</v>
      </c>
      <c r="C121" s="3"/>
      <c r="D121" s="6"/>
      <c r="E121" s="3" t="s">
        <v>176</v>
      </c>
      <c r="F121" s="33">
        <f>'[1]Місто'!$F$238</f>
        <v>11567999</v>
      </c>
      <c r="G121" s="7">
        <f t="shared" si="5"/>
        <v>11567999</v>
      </c>
      <c r="I121" s="63"/>
      <c r="J121" s="71"/>
      <c r="L121" s="62"/>
    </row>
    <row r="122" spans="1:12" s="4" customFormat="1" ht="34.5" customHeight="1">
      <c r="A122" s="15" t="s">
        <v>31</v>
      </c>
      <c r="B122" s="88" t="s">
        <v>344</v>
      </c>
      <c r="C122" s="3"/>
      <c r="D122" s="6"/>
      <c r="E122" s="3" t="s">
        <v>345</v>
      </c>
      <c r="F122" s="33">
        <f>'[1]Місто'!$F$239</f>
        <v>2902495</v>
      </c>
      <c r="G122" s="7">
        <f t="shared" si="5"/>
        <v>2902495</v>
      </c>
      <c r="I122" s="63"/>
      <c r="J122" s="71"/>
      <c r="L122" s="62"/>
    </row>
    <row r="123" spans="1:12" s="4" customFormat="1" ht="57" customHeight="1">
      <c r="A123" s="13" t="s">
        <v>204</v>
      </c>
      <c r="B123" s="18" t="s">
        <v>46</v>
      </c>
      <c r="C123" s="3"/>
      <c r="D123" s="46">
        <f>SUM(D124:D135)</f>
        <v>81793821</v>
      </c>
      <c r="E123" s="6"/>
      <c r="F123" s="9">
        <f>SUM(F124:F135)</f>
        <v>76699095</v>
      </c>
      <c r="G123" s="9">
        <f>SUM(G124:G135)</f>
        <v>158492916</v>
      </c>
      <c r="H123" s="43">
        <f>'[1]Місто'!$C$262</f>
        <v>81793821</v>
      </c>
      <c r="I123" s="63">
        <f>H123-D123</f>
        <v>0</v>
      </c>
      <c r="J123" s="71"/>
      <c r="K123" s="43">
        <f>'[1]Місто'!$F$262</f>
        <v>76719595</v>
      </c>
      <c r="L123" s="63">
        <f>K123-F123</f>
        <v>20500</v>
      </c>
    </row>
    <row r="124" spans="1:12" s="4" customFormat="1" ht="30.75" customHeight="1">
      <c r="A124" s="15" t="s">
        <v>228</v>
      </c>
      <c r="B124" s="3" t="s">
        <v>229</v>
      </c>
      <c r="C124" s="3" t="s">
        <v>248</v>
      </c>
      <c r="D124" s="41">
        <f>'[1]Місто'!$C$264</f>
        <v>1464392</v>
      </c>
      <c r="E124" s="3"/>
      <c r="F124" s="7"/>
      <c r="G124" s="7">
        <f aca="true" t="shared" si="7" ref="G124:G137">F124+D124</f>
        <v>1464392</v>
      </c>
      <c r="I124" s="63"/>
      <c r="J124" s="71"/>
      <c r="L124" s="62"/>
    </row>
    <row r="125" spans="1:12" s="4" customFormat="1" ht="30.75" customHeight="1">
      <c r="A125" s="15" t="s">
        <v>88</v>
      </c>
      <c r="B125" s="3" t="s">
        <v>96</v>
      </c>
      <c r="C125" s="3" t="s">
        <v>135</v>
      </c>
      <c r="D125" s="41">
        <f>'[1]Місто'!$C$266</f>
        <v>161754</v>
      </c>
      <c r="E125" s="3"/>
      <c r="F125" s="7"/>
      <c r="G125" s="7">
        <f t="shared" si="7"/>
        <v>161754</v>
      </c>
      <c r="I125" s="63"/>
      <c r="J125" s="71"/>
      <c r="L125" s="62"/>
    </row>
    <row r="126" spans="1:12" s="4" customFormat="1" ht="51.75" customHeight="1">
      <c r="A126" s="47" t="s">
        <v>97</v>
      </c>
      <c r="B126" s="11" t="s">
        <v>130</v>
      </c>
      <c r="C126" s="3" t="s">
        <v>336</v>
      </c>
      <c r="D126" s="41">
        <f>'[1]Місто'!$C$269</f>
        <v>71753791</v>
      </c>
      <c r="E126" s="3" t="s">
        <v>336</v>
      </c>
      <c r="F126" s="40">
        <f>'[1]Місто'!$F$269</f>
        <v>4392072</v>
      </c>
      <c r="G126" s="7">
        <f t="shared" si="7"/>
        <v>76145863</v>
      </c>
      <c r="I126" s="63"/>
      <c r="J126" s="71"/>
      <c r="L126" s="62"/>
    </row>
    <row r="127" spans="1:12" s="4" customFormat="1" ht="75" customHeight="1">
      <c r="A127" s="12" t="s">
        <v>86</v>
      </c>
      <c r="B127" s="10" t="s">
        <v>87</v>
      </c>
      <c r="C127" s="3"/>
      <c r="D127" s="6"/>
      <c r="E127" s="3" t="s">
        <v>322</v>
      </c>
      <c r="F127" s="40">
        <f>'[1]Місто'!$K$272</f>
        <v>23004577</v>
      </c>
      <c r="G127" s="7">
        <f t="shared" si="7"/>
        <v>23004577</v>
      </c>
      <c r="I127" s="63"/>
      <c r="J127" s="71"/>
      <c r="L127" s="62"/>
    </row>
    <row r="128" spans="1:12" s="4" customFormat="1" ht="60.75" customHeight="1">
      <c r="A128" s="15" t="s">
        <v>99</v>
      </c>
      <c r="B128" s="3" t="s">
        <v>100</v>
      </c>
      <c r="C128" s="3"/>
      <c r="D128" s="6"/>
      <c r="E128" s="3" t="s">
        <v>316</v>
      </c>
      <c r="F128" s="40">
        <f>'[1]Місто'!$F$276</f>
        <v>33300880</v>
      </c>
      <c r="G128" s="7">
        <f t="shared" si="7"/>
        <v>33300880</v>
      </c>
      <c r="I128" s="63"/>
      <c r="J128" s="71"/>
      <c r="L128" s="62"/>
    </row>
    <row r="129" spans="1:12" s="4" customFormat="1" ht="54.75" customHeight="1">
      <c r="A129" s="15" t="s">
        <v>101</v>
      </c>
      <c r="B129" s="3" t="s">
        <v>102</v>
      </c>
      <c r="C129" s="3"/>
      <c r="D129" s="6"/>
      <c r="E129" s="3" t="s">
        <v>336</v>
      </c>
      <c r="F129" s="40">
        <f>'[1]Місто'!$F$279</f>
        <v>11753222</v>
      </c>
      <c r="G129" s="7">
        <f t="shared" si="7"/>
        <v>11753222</v>
      </c>
      <c r="I129" s="63"/>
      <c r="J129" s="71"/>
      <c r="L129" s="62"/>
    </row>
    <row r="130" spans="1:12" s="4" customFormat="1" ht="31.5" customHeight="1">
      <c r="A130" s="15" t="s">
        <v>17</v>
      </c>
      <c r="B130" s="3" t="s">
        <v>112</v>
      </c>
      <c r="C130" s="3"/>
      <c r="D130" s="6"/>
      <c r="E130" s="3" t="s">
        <v>177</v>
      </c>
      <c r="F130" s="40">
        <f>'[1]Місто'!$F$281</f>
        <v>4248344</v>
      </c>
      <c r="G130" s="7">
        <f t="shared" si="7"/>
        <v>4248344</v>
      </c>
      <c r="I130" s="63"/>
      <c r="J130" s="71"/>
      <c r="L130" s="62"/>
    </row>
    <row r="131" spans="1:12" s="4" customFormat="1" ht="45.75" customHeight="1" hidden="1">
      <c r="A131" s="98" t="s">
        <v>79</v>
      </c>
      <c r="B131" s="105" t="s">
        <v>95</v>
      </c>
      <c r="C131" s="3" t="s">
        <v>178</v>
      </c>
      <c r="D131" s="41">
        <f>'[1]Місто'!$C$289</f>
        <v>0</v>
      </c>
      <c r="E131" s="3"/>
      <c r="F131" s="7"/>
      <c r="G131" s="25">
        <f t="shared" si="7"/>
        <v>0</v>
      </c>
      <c r="I131" s="63"/>
      <c r="J131" s="71"/>
      <c r="L131" s="62"/>
    </row>
    <row r="132" spans="1:12" s="4" customFormat="1" ht="35.25" customHeight="1">
      <c r="A132" s="108"/>
      <c r="B132" s="107"/>
      <c r="C132" s="29" t="s">
        <v>179</v>
      </c>
      <c r="D132" s="49">
        <f>'[1]Місто'!$C$285</f>
        <v>7919021</v>
      </c>
      <c r="E132" s="11"/>
      <c r="F132" s="25"/>
      <c r="G132" s="25">
        <f t="shared" si="7"/>
        <v>7919021</v>
      </c>
      <c r="I132" s="63"/>
      <c r="J132" s="71"/>
      <c r="L132" s="62"/>
    </row>
    <row r="133" spans="1:12" s="4" customFormat="1" ht="56.25" customHeight="1">
      <c r="A133" s="108"/>
      <c r="B133" s="107"/>
      <c r="C133" s="3" t="s">
        <v>333</v>
      </c>
      <c r="D133" s="49">
        <f>'[1]Місто'!$C$286</f>
        <v>399017</v>
      </c>
      <c r="E133" s="11"/>
      <c r="F133" s="25"/>
      <c r="G133" s="25">
        <f t="shared" si="7"/>
        <v>399017</v>
      </c>
      <c r="I133" s="63"/>
      <c r="J133" s="71"/>
      <c r="L133" s="62"/>
    </row>
    <row r="134" spans="1:12" s="4" customFormat="1" ht="56.25" customHeight="1">
      <c r="A134" s="108"/>
      <c r="B134" s="107"/>
      <c r="C134" s="3" t="s">
        <v>336</v>
      </c>
      <c r="D134" s="49">
        <f>'[1]Місто'!$C$287</f>
        <v>95846</v>
      </c>
      <c r="E134" s="11"/>
      <c r="F134" s="25"/>
      <c r="G134" s="25">
        <f t="shared" si="7"/>
        <v>95846</v>
      </c>
      <c r="H134" s="43">
        <f>'[1]Місто'!$C$287</f>
        <v>95846</v>
      </c>
      <c r="I134" s="63">
        <f>H134-D134</f>
        <v>0</v>
      </c>
      <c r="J134" s="71"/>
      <c r="L134" s="62"/>
    </row>
    <row r="135" spans="1:12" s="4" customFormat="1" ht="31.5" hidden="1">
      <c r="A135" s="99"/>
      <c r="B135" s="106"/>
      <c r="C135" s="3" t="s">
        <v>180</v>
      </c>
      <c r="D135" s="49">
        <f>'[1]Місто'!$C$288</f>
        <v>0</v>
      </c>
      <c r="E135" s="11"/>
      <c r="F135" s="25"/>
      <c r="G135" s="25">
        <f t="shared" si="7"/>
        <v>0</v>
      </c>
      <c r="I135" s="63">
        <f>H135-D135</f>
        <v>0</v>
      </c>
      <c r="J135" s="71"/>
      <c r="L135" s="62"/>
    </row>
    <row r="136" spans="1:12" s="4" customFormat="1" ht="47.25">
      <c r="A136" s="13" t="s">
        <v>202</v>
      </c>
      <c r="B136" s="18" t="s">
        <v>24</v>
      </c>
      <c r="C136" s="3"/>
      <c r="D136" s="91">
        <f>D137</f>
        <v>14867</v>
      </c>
      <c r="E136" s="92"/>
      <c r="F136" s="93"/>
      <c r="G136" s="93">
        <f t="shared" si="7"/>
        <v>14867</v>
      </c>
      <c r="I136" s="63"/>
      <c r="J136" s="71"/>
      <c r="L136" s="62"/>
    </row>
    <row r="137" spans="1:12" s="4" customFormat="1" ht="33.75" customHeight="1">
      <c r="A137" s="15" t="s">
        <v>228</v>
      </c>
      <c r="B137" s="3" t="s">
        <v>229</v>
      </c>
      <c r="C137" s="3" t="s">
        <v>247</v>
      </c>
      <c r="D137" s="49">
        <f>'[1]Місто'!$C$290</f>
        <v>14867</v>
      </c>
      <c r="E137" s="11"/>
      <c r="F137" s="25"/>
      <c r="G137" s="25">
        <f t="shared" si="7"/>
        <v>14867</v>
      </c>
      <c r="I137" s="63"/>
      <c r="J137" s="71"/>
      <c r="L137" s="62"/>
    </row>
    <row r="138" spans="1:12" s="4" customFormat="1" ht="47.25">
      <c r="A138" s="13" t="s">
        <v>203</v>
      </c>
      <c r="B138" s="18" t="s">
        <v>45</v>
      </c>
      <c r="C138" s="3"/>
      <c r="D138" s="46">
        <f>SUM(D139:D140)</f>
        <v>2559488</v>
      </c>
      <c r="E138" s="6"/>
      <c r="F138" s="46">
        <f>SUM(F139:F140)</f>
        <v>10423</v>
      </c>
      <c r="G138" s="45">
        <f>G139+G140</f>
        <v>2569911</v>
      </c>
      <c r="H138" s="43">
        <f>'[1]Місто'!$C$293</f>
        <v>2559488</v>
      </c>
      <c r="I138" s="63">
        <f>H138-D138</f>
        <v>0</v>
      </c>
      <c r="J138" s="71"/>
      <c r="K138" s="43">
        <f>'[1]Місто'!$F$293</f>
        <v>10423</v>
      </c>
      <c r="L138" s="63">
        <f>K138-F138</f>
        <v>0</v>
      </c>
    </row>
    <row r="139" spans="1:12" s="4" customFormat="1" ht="50.25" customHeight="1">
      <c r="A139" s="15" t="s">
        <v>228</v>
      </c>
      <c r="B139" s="3" t="s">
        <v>229</v>
      </c>
      <c r="C139" s="3" t="s">
        <v>262</v>
      </c>
      <c r="D139" s="41">
        <f>'[1]Місто'!$C$295</f>
        <v>2468627</v>
      </c>
      <c r="E139" s="3" t="s">
        <v>262</v>
      </c>
      <c r="F139" s="40">
        <f>'[1]Місто'!$F$295</f>
        <v>10423</v>
      </c>
      <c r="G139" s="7">
        <f>F139+D139</f>
        <v>2479050</v>
      </c>
      <c r="I139" s="63"/>
      <c r="J139" s="71"/>
      <c r="L139" s="62"/>
    </row>
    <row r="140" spans="1:12" s="4" customFormat="1" ht="47.25">
      <c r="A140" s="15" t="s">
        <v>79</v>
      </c>
      <c r="B140" s="3" t="s">
        <v>95</v>
      </c>
      <c r="C140" s="3" t="s">
        <v>292</v>
      </c>
      <c r="D140" s="41">
        <f>'[1]Місто'!$C$302</f>
        <v>90861</v>
      </c>
      <c r="E140" s="3"/>
      <c r="F140" s="7"/>
      <c r="G140" s="7">
        <f>F140+D140</f>
        <v>90861</v>
      </c>
      <c r="I140" s="63"/>
      <c r="J140" s="71"/>
      <c r="L140" s="62"/>
    </row>
    <row r="141" spans="1:12" s="4" customFormat="1" ht="47.25">
      <c r="A141" s="13" t="s">
        <v>208</v>
      </c>
      <c r="B141" s="18" t="s">
        <v>48</v>
      </c>
      <c r="C141" s="3"/>
      <c r="D141" s="46">
        <f>SUM(D142:D145)</f>
        <v>4103214</v>
      </c>
      <c r="E141" s="6"/>
      <c r="F141" s="9">
        <f>SUM(F142:F143)</f>
        <v>0</v>
      </c>
      <c r="G141" s="9">
        <f>SUM(G142:G145)</f>
        <v>4103214</v>
      </c>
      <c r="H141" s="43">
        <f>'[1]Місто'!$C$303</f>
        <v>4103214</v>
      </c>
      <c r="I141" s="63">
        <f>H141-D141</f>
        <v>0</v>
      </c>
      <c r="J141" s="71"/>
      <c r="K141" s="43">
        <f>'[1]Місто'!$F$303</f>
        <v>0</v>
      </c>
      <c r="L141" s="63">
        <f>K141-F141</f>
        <v>0</v>
      </c>
    </row>
    <row r="142" spans="1:12" s="4" customFormat="1" ht="36" customHeight="1">
      <c r="A142" s="15" t="s">
        <v>228</v>
      </c>
      <c r="B142" s="3" t="s">
        <v>229</v>
      </c>
      <c r="C142" s="3" t="s">
        <v>246</v>
      </c>
      <c r="D142" s="41">
        <f>'[1]Місто'!$C$305</f>
        <v>2600595</v>
      </c>
      <c r="E142" s="3"/>
      <c r="F142" s="7"/>
      <c r="G142" s="7">
        <f>F142+D142</f>
        <v>2600595</v>
      </c>
      <c r="I142" s="63"/>
      <c r="J142" s="71"/>
      <c r="L142" s="62"/>
    </row>
    <row r="143" spans="1:12" s="4" customFormat="1" ht="51" customHeight="1">
      <c r="A143" s="114">
        <v>250404</v>
      </c>
      <c r="B143" s="114" t="s">
        <v>95</v>
      </c>
      <c r="C143" s="3" t="s">
        <v>309</v>
      </c>
      <c r="D143" s="22">
        <f>'[1]Місто'!$C$310</f>
        <v>36845</v>
      </c>
      <c r="E143" s="7"/>
      <c r="F143" s="36"/>
      <c r="G143" s="7">
        <f>F143+D143</f>
        <v>36845</v>
      </c>
      <c r="I143" s="63"/>
      <c r="J143" s="71"/>
      <c r="L143" s="62"/>
    </row>
    <row r="144" spans="1:12" s="4" customFormat="1" ht="51" customHeight="1">
      <c r="A144" s="115"/>
      <c r="B144" s="115"/>
      <c r="C144" s="3" t="s">
        <v>349</v>
      </c>
      <c r="D144" s="89">
        <f>'[1]Місто'!$C$311</f>
        <v>20000</v>
      </c>
      <c r="E144" s="7"/>
      <c r="F144" s="36"/>
      <c r="G144" s="7">
        <f>F144+D144</f>
        <v>20000</v>
      </c>
      <c r="I144" s="63"/>
      <c r="J144" s="71"/>
      <c r="L144" s="62"/>
    </row>
    <row r="145" spans="1:12" s="4" customFormat="1" ht="48.75" customHeight="1">
      <c r="A145" s="116"/>
      <c r="B145" s="117"/>
      <c r="C145" s="3" t="s">
        <v>189</v>
      </c>
      <c r="D145" s="22">
        <f>'[1]Місто'!$C$312</f>
        <v>1445774</v>
      </c>
      <c r="E145" s="3"/>
      <c r="F145" s="7"/>
      <c r="G145" s="7">
        <f>F145+D145</f>
        <v>1445774</v>
      </c>
      <c r="I145" s="63"/>
      <c r="J145" s="71"/>
      <c r="L145" s="62"/>
    </row>
    <row r="146" spans="1:12" s="4" customFormat="1" ht="31.5">
      <c r="A146" s="13">
        <v>50</v>
      </c>
      <c r="B146" s="18" t="s">
        <v>268</v>
      </c>
      <c r="C146" s="3"/>
      <c r="D146" s="46">
        <f>D147</f>
        <v>639832</v>
      </c>
      <c r="E146" s="6"/>
      <c r="F146" s="9">
        <f>F147</f>
        <v>0</v>
      </c>
      <c r="G146" s="9">
        <f>G147</f>
        <v>639832</v>
      </c>
      <c r="H146" s="43">
        <f>'[1]Місто'!$C$313</f>
        <v>639832</v>
      </c>
      <c r="I146" s="63">
        <f>H146-D146</f>
        <v>0</v>
      </c>
      <c r="J146" s="71"/>
      <c r="K146" s="43">
        <f>'[1]Місто'!$F$313</f>
        <v>0</v>
      </c>
      <c r="L146" s="63">
        <f>K146-F146</f>
        <v>0</v>
      </c>
    </row>
    <row r="147" spans="1:12" s="53" customFormat="1" ht="48.75" customHeight="1">
      <c r="A147" s="15" t="s">
        <v>228</v>
      </c>
      <c r="B147" s="11" t="s">
        <v>229</v>
      </c>
      <c r="C147" s="3" t="s">
        <v>255</v>
      </c>
      <c r="D147" s="22">
        <f>'[1]Місто'!$C$315</f>
        <v>639832</v>
      </c>
      <c r="E147" s="55"/>
      <c r="F147" s="52"/>
      <c r="G147" s="7">
        <f>F147+D147</f>
        <v>639832</v>
      </c>
      <c r="I147" s="63"/>
      <c r="J147" s="72"/>
      <c r="L147" s="62"/>
    </row>
    <row r="148" spans="1:12" s="4" customFormat="1" ht="31.5">
      <c r="A148" s="13" t="s">
        <v>212</v>
      </c>
      <c r="B148" s="18" t="s">
        <v>52</v>
      </c>
      <c r="C148" s="18"/>
      <c r="D148" s="46">
        <f>D150+D149</f>
        <v>1040615</v>
      </c>
      <c r="E148" s="8"/>
      <c r="F148" s="46">
        <f>F150+F149</f>
        <v>1051692</v>
      </c>
      <c r="G148" s="46">
        <f>G150+G149</f>
        <v>2092307</v>
      </c>
      <c r="H148" s="43">
        <f>'[1]Місто'!$C$316</f>
        <v>1040615</v>
      </c>
      <c r="I148" s="63">
        <f>H148-D148</f>
        <v>0</v>
      </c>
      <c r="J148" s="71"/>
      <c r="K148" s="43">
        <f>'[1]Місто'!$F$316</f>
        <v>1051692</v>
      </c>
      <c r="L148" s="63">
        <f>K148-F148</f>
        <v>0</v>
      </c>
    </row>
    <row r="149" spans="1:12" s="53" customFormat="1" ht="31.5">
      <c r="A149" s="15" t="s">
        <v>228</v>
      </c>
      <c r="B149" s="11" t="s">
        <v>229</v>
      </c>
      <c r="C149" s="3" t="s">
        <v>257</v>
      </c>
      <c r="D149" s="41">
        <f>'[1]Місто'!$C$318</f>
        <v>1040615</v>
      </c>
      <c r="E149" s="54"/>
      <c r="F149" s="56"/>
      <c r="G149" s="7">
        <f>F149+D149</f>
        <v>1040615</v>
      </c>
      <c r="I149" s="63"/>
      <c r="J149" s="72"/>
      <c r="L149" s="62"/>
    </row>
    <row r="150" spans="1:12" s="4" customFormat="1" ht="31.5">
      <c r="A150" s="15" t="s">
        <v>33</v>
      </c>
      <c r="B150" s="3" t="s">
        <v>34</v>
      </c>
      <c r="C150" s="3"/>
      <c r="D150" s="41"/>
      <c r="E150" s="3" t="s">
        <v>315</v>
      </c>
      <c r="F150" s="40">
        <f>'[1]Місто'!$F$320</f>
        <v>1051692</v>
      </c>
      <c r="G150" s="7">
        <f>F150+D150</f>
        <v>1051692</v>
      </c>
      <c r="I150" s="63"/>
      <c r="J150" s="71"/>
      <c r="L150" s="62"/>
    </row>
    <row r="151" spans="1:12" s="4" customFormat="1" ht="33" customHeight="1">
      <c r="A151" s="13" t="s">
        <v>209</v>
      </c>
      <c r="B151" s="18" t="s">
        <v>49</v>
      </c>
      <c r="C151" s="3"/>
      <c r="D151" s="46">
        <f>SUM(D152:D154)</f>
        <v>740833</v>
      </c>
      <c r="E151" s="6"/>
      <c r="F151" s="46">
        <f>SUM(F152:F154)</f>
        <v>45423676</v>
      </c>
      <c r="G151" s="8">
        <f>SUM(G152:G154)</f>
        <v>46164509</v>
      </c>
      <c r="H151" s="43">
        <f>'[1]Місто'!$C$321</f>
        <v>740833</v>
      </c>
      <c r="I151" s="63">
        <f>H151-D151</f>
        <v>0</v>
      </c>
      <c r="J151" s="71"/>
      <c r="K151" s="43">
        <f>'[1]Місто'!$F$321</f>
        <v>45423676</v>
      </c>
      <c r="L151" s="63">
        <f>K151-F151</f>
        <v>0</v>
      </c>
    </row>
    <row r="152" spans="1:12" s="53" customFormat="1" ht="33" customHeight="1">
      <c r="A152" s="15" t="s">
        <v>228</v>
      </c>
      <c r="B152" s="11" t="s">
        <v>229</v>
      </c>
      <c r="C152" s="3" t="s">
        <v>260</v>
      </c>
      <c r="D152" s="41">
        <f>'[1]Місто'!$C$323</f>
        <v>724100</v>
      </c>
      <c r="E152" s="55"/>
      <c r="F152" s="57"/>
      <c r="G152" s="7">
        <f>F152+D152</f>
        <v>724100</v>
      </c>
      <c r="I152" s="63"/>
      <c r="J152" s="72"/>
      <c r="L152" s="62"/>
    </row>
    <row r="153" spans="1:12" s="4" customFormat="1" ht="33" customHeight="1">
      <c r="A153" s="3">
        <v>240601</v>
      </c>
      <c r="B153" s="3" t="s">
        <v>112</v>
      </c>
      <c r="C153" s="3"/>
      <c r="D153" s="6"/>
      <c r="E153" s="3" t="s">
        <v>177</v>
      </c>
      <c r="F153" s="40">
        <f>'[1]Місто'!$F$325</f>
        <v>45423676</v>
      </c>
      <c r="G153" s="7">
        <f>F153+D153</f>
        <v>45423676</v>
      </c>
      <c r="I153" s="63"/>
      <c r="J153" s="71"/>
      <c r="L153" s="62"/>
    </row>
    <row r="154" spans="1:12" s="4" customFormat="1" ht="33" customHeight="1">
      <c r="A154" s="3">
        <v>250404</v>
      </c>
      <c r="B154" s="3" t="s">
        <v>347</v>
      </c>
      <c r="C154" s="3" t="s">
        <v>348</v>
      </c>
      <c r="D154" s="41">
        <f>'[1]Місто'!$C$328</f>
        <v>16733</v>
      </c>
      <c r="E154" s="3"/>
      <c r="F154" s="40"/>
      <c r="G154" s="7">
        <f>F154+D154</f>
        <v>16733</v>
      </c>
      <c r="I154" s="63"/>
      <c r="J154" s="71"/>
      <c r="L154" s="62"/>
    </row>
    <row r="155" spans="1:12" s="4" customFormat="1" ht="47.25">
      <c r="A155" s="13" t="s">
        <v>207</v>
      </c>
      <c r="B155" s="18" t="s">
        <v>50</v>
      </c>
      <c r="C155" s="3"/>
      <c r="D155" s="46">
        <f>SUM(D156:D162)</f>
        <v>18342401</v>
      </c>
      <c r="E155" s="6"/>
      <c r="F155" s="46">
        <f>SUM(F156:F162)</f>
        <v>3736646</v>
      </c>
      <c r="G155" s="46">
        <f>SUM(G156:G162)</f>
        <v>22079047</v>
      </c>
      <c r="H155" s="43">
        <f>'[1]Місто'!$C$331</f>
        <v>18342401</v>
      </c>
      <c r="I155" s="63">
        <f>H155-D155</f>
        <v>0</v>
      </c>
      <c r="J155" s="71"/>
      <c r="K155" s="43">
        <f>'[1]Місто'!$F$331</f>
        <v>3736646</v>
      </c>
      <c r="L155" s="63">
        <f>K155-F155</f>
        <v>0</v>
      </c>
    </row>
    <row r="156" spans="1:12" s="53" customFormat="1" ht="69" customHeight="1">
      <c r="A156" s="15" t="s">
        <v>228</v>
      </c>
      <c r="B156" s="11" t="s">
        <v>229</v>
      </c>
      <c r="C156" s="3" t="s">
        <v>266</v>
      </c>
      <c r="D156" s="41">
        <f>'[1]Місто'!$C$333</f>
        <v>887669</v>
      </c>
      <c r="E156" s="54"/>
      <c r="F156" s="52"/>
      <c r="G156" s="7">
        <f aca="true" t="shared" si="8" ref="G156:G162">F156+D156</f>
        <v>887669</v>
      </c>
      <c r="I156" s="63"/>
      <c r="J156" s="72"/>
      <c r="L156" s="62"/>
    </row>
    <row r="157" spans="1:12" s="4" customFormat="1" ht="47.25">
      <c r="A157" s="15" t="s">
        <v>20</v>
      </c>
      <c r="B157" s="3" t="s">
        <v>21</v>
      </c>
      <c r="C157" s="3" t="s">
        <v>187</v>
      </c>
      <c r="D157" s="41">
        <f>'[1]Місто'!$C$335</f>
        <v>2550524</v>
      </c>
      <c r="E157" s="3"/>
      <c r="F157" s="40">
        <f>'[1]Місто'!$F$335</f>
        <v>261218</v>
      </c>
      <c r="G157" s="7">
        <f t="shared" si="8"/>
        <v>2811742</v>
      </c>
      <c r="I157" s="63"/>
      <c r="J157" s="71"/>
      <c r="L157" s="62"/>
    </row>
    <row r="158" spans="1:12" s="4" customFormat="1" ht="47.25">
      <c r="A158" s="15" t="s">
        <v>84</v>
      </c>
      <c r="B158" s="3" t="s">
        <v>85</v>
      </c>
      <c r="C158" s="3" t="s">
        <v>188</v>
      </c>
      <c r="D158" s="41">
        <f>'[1]Місто'!$C$338</f>
        <v>14555000</v>
      </c>
      <c r="E158" s="3"/>
      <c r="F158" s="7"/>
      <c r="G158" s="7">
        <f t="shared" si="8"/>
        <v>14555000</v>
      </c>
      <c r="I158" s="63"/>
      <c r="J158" s="71"/>
      <c r="L158" s="62"/>
    </row>
    <row r="159" spans="1:12" s="4" customFormat="1" ht="50.25" customHeight="1">
      <c r="A159" s="98" t="s">
        <v>101</v>
      </c>
      <c r="B159" s="105" t="s">
        <v>276</v>
      </c>
      <c r="C159" s="3"/>
      <c r="D159" s="41"/>
      <c r="E159" s="3" t="s">
        <v>277</v>
      </c>
      <c r="F159" s="40">
        <f>'[1]Місто'!$F$340-F160</f>
        <v>549534</v>
      </c>
      <c r="G159" s="7">
        <f t="shared" si="8"/>
        <v>549534</v>
      </c>
      <c r="I159" s="63"/>
      <c r="J159" s="71"/>
      <c r="L159" s="62"/>
    </row>
    <row r="160" spans="1:12" s="4" customFormat="1" ht="36" customHeight="1">
      <c r="A160" s="99"/>
      <c r="B160" s="106"/>
      <c r="C160" s="3"/>
      <c r="D160" s="41"/>
      <c r="E160" s="3" t="s">
        <v>343</v>
      </c>
      <c r="F160" s="40">
        <v>2925894</v>
      </c>
      <c r="G160" s="7">
        <f t="shared" si="8"/>
        <v>2925894</v>
      </c>
      <c r="I160" s="63"/>
      <c r="J160" s="71"/>
      <c r="L160" s="62"/>
    </row>
    <row r="161" spans="1:12" s="4" customFormat="1" ht="31.5">
      <c r="A161" s="98" t="s">
        <v>79</v>
      </c>
      <c r="B161" s="105" t="s">
        <v>95</v>
      </c>
      <c r="C161" s="3" t="s">
        <v>277</v>
      </c>
      <c r="D161" s="41">
        <f>'[1]Місто'!$C$344</f>
        <v>349208</v>
      </c>
      <c r="E161" s="3"/>
      <c r="F161" s="7"/>
      <c r="G161" s="7">
        <f t="shared" si="8"/>
        <v>349208</v>
      </c>
      <c r="I161" s="63"/>
      <c r="J161" s="71"/>
      <c r="L161" s="62"/>
    </row>
    <row r="162" spans="1:12" s="4" customFormat="1" ht="31.5" hidden="1">
      <c r="A162" s="99"/>
      <c r="B162" s="106"/>
      <c r="C162" s="29" t="s">
        <v>179</v>
      </c>
      <c r="D162" s="41">
        <f>'[1]Місто'!$C$343</f>
        <v>0</v>
      </c>
      <c r="E162" s="3"/>
      <c r="F162" s="7"/>
      <c r="G162" s="7">
        <f t="shared" si="8"/>
        <v>0</v>
      </c>
      <c r="I162" s="63"/>
      <c r="J162" s="71"/>
      <c r="L162" s="62"/>
    </row>
    <row r="163" spans="1:12" s="4" customFormat="1" ht="48" customHeight="1">
      <c r="A163" s="13" t="s">
        <v>201</v>
      </c>
      <c r="B163" s="18" t="s">
        <v>44</v>
      </c>
      <c r="C163" s="3"/>
      <c r="D163" s="46">
        <f>SUM(D164:D166)</f>
        <v>6650084</v>
      </c>
      <c r="E163" s="6"/>
      <c r="F163" s="45">
        <f>SUM(F164:F166)</f>
        <v>6457575</v>
      </c>
      <c r="G163" s="45">
        <f>SUM(G164:G166)</f>
        <v>13107659</v>
      </c>
      <c r="H163" s="43">
        <f>'[1]Місто'!$C$345</f>
        <v>6650084</v>
      </c>
      <c r="I163" s="63">
        <f>H163-D163</f>
        <v>0</v>
      </c>
      <c r="J163" s="71"/>
      <c r="K163" s="43">
        <f>'[1]Місто'!$F$345</f>
        <v>6457575</v>
      </c>
      <c r="L163" s="63">
        <f>K163-F163</f>
        <v>0</v>
      </c>
    </row>
    <row r="164" spans="1:12" s="4" customFormat="1" ht="65.25" customHeight="1">
      <c r="A164" s="15" t="s">
        <v>228</v>
      </c>
      <c r="B164" s="11" t="s">
        <v>229</v>
      </c>
      <c r="C164" s="3" t="s">
        <v>252</v>
      </c>
      <c r="D164" s="41">
        <f>'[1]Місто'!$C$347</f>
        <v>1614538</v>
      </c>
      <c r="E164" s="3"/>
      <c r="F164" s="33"/>
      <c r="G164" s="7">
        <f>F164+D164</f>
        <v>1614538</v>
      </c>
      <c r="I164" s="63"/>
      <c r="J164" s="71"/>
      <c r="L164" s="62"/>
    </row>
    <row r="165" spans="1:12" s="4" customFormat="1" ht="59.25" customHeight="1">
      <c r="A165" s="15" t="s">
        <v>91</v>
      </c>
      <c r="B165" s="3" t="s">
        <v>92</v>
      </c>
      <c r="C165" s="3" t="s">
        <v>172</v>
      </c>
      <c r="D165" s="41">
        <f>'[1]Місто'!$C$349</f>
        <v>2570848</v>
      </c>
      <c r="E165" s="3" t="s">
        <v>172</v>
      </c>
      <c r="F165" s="33">
        <f>'[1]Місто'!$F$349</f>
        <v>6427688</v>
      </c>
      <c r="G165" s="7">
        <f>F165+D165</f>
        <v>8998536</v>
      </c>
      <c r="I165" s="63"/>
      <c r="J165" s="71"/>
      <c r="L165" s="62"/>
    </row>
    <row r="166" spans="1:12" s="4" customFormat="1" ht="37.5" customHeight="1">
      <c r="A166" s="15" t="s">
        <v>93</v>
      </c>
      <c r="B166" s="3" t="s">
        <v>94</v>
      </c>
      <c r="C166" s="3" t="s">
        <v>173</v>
      </c>
      <c r="D166" s="41">
        <f>'[1]Місто'!$C$352</f>
        <v>2464698</v>
      </c>
      <c r="E166" s="3" t="s">
        <v>173</v>
      </c>
      <c r="F166" s="33">
        <f>'[1]Місто'!$F$352</f>
        <v>29887</v>
      </c>
      <c r="G166" s="7">
        <f>F166+D166</f>
        <v>2494585</v>
      </c>
      <c r="I166" s="63"/>
      <c r="J166" s="71"/>
      <c r="L166" s="62"/>
    </row>
    <row r="167" spans="1:12" s="4" customFormat="1" ht="31.5">
      <c r="A167" s="13" t="s">
        <v>211</v>
      </c>
      <c r="B167" s="18" t="s">
        <v>51</v>
      </c>
      <c r="C167" s="3"/>
      <c r="D167" s="46">
        <f>SUM(D168:D171)</f>
        <v>1889956</v>
      </c>
      <c r="E167" s="6"/>
      <c r="F167" s="46">
        <f>SUM(F168:F171)</f>
        <v>9057922</v>
      </c>
      <c r="G167" s="8">
        <f>SUM(G168:G171)</f>
        <v>10947878</v>
      </c>
      <c r="H167" s="43">
        <f>'[1]Місто'!$C$353</f>
        <v>125976220</v>
      </c>
      <c r="I167" s="63">
        <f>H167-D167</f>
        <v>124086264</v>
      </c>
      <c r="J167" s="71"/>
      <c r="K167" s="43">
        <f>'[1]Місто'!$F$353</f>
        <v>14367222</v>
      </c>
      <c r="L167" s="63">
        <f>K167-F167</f>
        <v>5309300</v>
      </c>
    </row>
    <row r="168" spans="1:12" s="4" customFormat="1" ht="31.5">
      <c r="A168" s="15" t="s">
        <v>228</v>
      </c>
      <c r="B168" s="11" t="s">
        <v>229</v>
      </c>
      <c r="C168" s="3" t="s">
        <v>256</v>
      </c>
      <c r="D168" s="41">
        <f>'[1]Місто'!$C$355</f>
        <v>1825576</v>
      </c>
      <c r="E168" s="3" t="s">
        <v>256</v>
      </c>
      <c r="F168" s="41">
        <f>'[1]Місто'!$F$355</f>
        <v>13500</v>
      </c>
      <c r="G168" s="7">
        <f>F168+D168</f>
        <v>1839076</v>
      </c>
      <c r="H168" s="43"/>
      <c r="I168" s="63"/>
      <c r="J168" s="71"/>
      <c r="L168" s="62"/>
    </row>
    <row r="169" spans="1:12" s="4" customFormat="1" ht="31.5">
      <c r="A169" s="15" t="s">
        <v>86</v>
      </c>
      <c r="B169" s="3" t="s">
        <v>87</v>
      </c>
      <c r="C169" s="3"/>
      <c r="D169" s="6"/>
      <c r="E169" s="3" t="s">
        <v>321</v>
      </c>
      <c r="F169" s="33">
        <f>'[1]Місто'!$F$360</f>
        <v>6160662</v>
      </c>
      <c r="G169" s="7">
        <f>F169+D169</f>
        <v>6160662</v>
      </c>
      <c r="I169" s="63"/>
      <c r="J169" s="71"/>
      <c r="L169" s="62"/>
    </row>
    <row r="170" spans="1:12" s="4" customFormat="1" ht="79.5" customHeight="1">
      <c r="A170" s="15" t="s">
        <v>103</v>
      </c>
      <c r="B170" s="3" t="s">
        <v>104</v>
      </c>
      <c r="C170" s="3"/>
      <c r="D170" s="6"/>
      <c r="E170" s="3" t="s">
        <v>278</v>
      </c>
      <c r="F170" s="40">
        <f>'[1]Місто'!$F$365</f>
        <v>2883760</v>
      </c>
      <c r="G170" s="7">
        <f>F170+D170</f>
        <v>2883760</v>
      </c>
      <c r="I170" s="63"/>
      <c r="J170" s="71"/>
      <c r="L170" s="62"/>
    </row>
    <row r="171" spans="1:12" s="4" customFormat="1" ht="41.25" customHeight="1">
      <c r="A171" s="15" t="s">
        <v>79</v>
      </c>
      <c r="B171" s="3" t="s">
        <v>95</v>
      </c>
      <c r="C171" s="3" t="s">
        <v>338</v>
      </c>
      <c r="D171" s="41">
        <f>'[1]Місто'!$C$368</f>
        <v>64380</v>
      </c>
      <c r="E171" s="3"/>
      <c r="F171" s="40"/>
      <c r="G171" s="7">
        <f>F171+D171</f>
        <v>64380</v>
      </c>
      <c r="I171" s="63"/>
      <c r="J171" s="71"/>
      <c r="L171" s="62"/>
    </row>
    <row r="172" spans="1:12" s="4" customFormat="1" ht="46.5" customHeight="1">
      <c r="A172" s="13" t="s">
        <v>210</v>
      </c>
      <c r="B172" s="18" t="s">
        <v>28</v>
      </c>
      <c r="C172" s="3"/>
      <c r="D172" s="46">
        <f>SUM(D173:D176)</f>
        <v>9498275</v>
      </c>
      <c r="E172" s="6"/>
      <c r="F172" s="9">
        <f>SUM(F173:F176)</f>
        <v>7500</v>
      </c>
      <c r="G172" s="45">
        <f>SUM(G173:G176)</f>
        <v>9505775</v>
      </c>
      <c r="H172" s="43">
        <f>'[1]Місто'!$C$369</f>
        <v>9498275</v>
      </c>
      <c r="I172" s="63">
        <f>H172-D172</f>
        <v>0</v>
      </c>
      <c r="J172" s="71"/>
      <c r="K172" s="43">
        <f>'[1]Місто'!$F$369</f>
        <v>7500</v>
      </c>
      <c r="L172" s="63">
        <f>K172-F172</f>
        <v>0</v>
      </c>
    </row>
    <row r="173" spans="1:12" s="4" customFormat="1" ht="46.5" customHeight="1">
      <c r="A173" s="17" t="s">
        <v>228</v>
      </c>
      <c r="B173" s="3" t="s">
        <v>229</v>
      </c>
      <c r="C173" s="3" t="s">
        <v>267</v>
      </c>
      <c r="D173" s="22">
        <f>'[1]Місто'!$C$371</f>
        <v>5149975</v>
      </c>
      <c r="E173" s="6"/>
      <c r="F173" s="40">
        <f>'[1]Місто'!$F$371</f>
        <v>7500</v>
      </c>
      <c r="G173" s="40">
        <f>F173+D173</f>
        <v>5157475</v>
      </c>
      <c r="I173" s="63"/>
      <c r="J173" s="71"/>
      <c r="L173" s="62"/>
    </row>
    <row r="174" spans="1:12" s="4" customFormat="1" ht="46.5" customHeight="1">
      <c r="A174" s="17">
        <v>230000</v>
      </c>
      <c r="B174" s="3" t="s">
        <v>304</v>
      </c>
      <c r="C174" s="3" t="s">
        <v>306</v>
      </c>
      <c r="D174" s="22">
        <f>'[1]Місто'!$C$372</f>
        <v>4207500</v>
      </c>
      <c r="E174" s="6"/>
      <c r="F174" s="9"/>
      <c r="G174" s="40">
        <f>F174+D174</f>
        <v>4207500</v>
      </c>
      <c r="I174" s="63"/>
      <c r="J174" s="71"/>
      <c r="L174" s="62"/>
    </row>
    <row r="175" spans="1:12" s="4" customFormat="1" ht="46.5" customHeight="1" hidden="1">
      <c r="A175" s="17">
        <v>210105</v>
      </c>
      <c r="B175" s="3"/>
      <c r="C175" s="3"/>
      <c r="D175" s="22">
        <f>'[1]Місто'!$C$377</f>
        <v>0</v>
      </c>
      <c r="E175" s="6"/>
      <c r="F175" s="40">
        <f>'[1]Місто'!$F$377</f>
        <v>0</v>
      </c>
      <c r="G175" s="40">
        <f>F175+D175</f>
        <v>0</v>
      </c>
      <c r="I175" s="63"/>
      <c r="J175" s="71"/>
      <c r="L175" s="62"/>
    </row>
    <row r="176" spans="1:12" s="4" customFormat="1" ht="63">
      <c r="A176" s="15" t="s">
        <v>79</v>
      </c>
      <c r="B176" s="3" t="s">
        <v>95</v>
      </c>
      <c r="C176" s="3" t="s">
        <v>305</v>
      </c>
      <c r="D176" s="41">
        <f>'[1]Місто'!$C$379</f>
        <v>140800</v>
      </c>
      <c r="E176" s="3"/>
      <c r="F176" s="7"/>
      <c r="G176" s="40">
        <f>F176+D176</f>
        <v>140800</v>
      </c>
      <c r="I176" s="63"/>
      <c r="J176" s="71"/>
      <c r="L176" s="62"/>
    </row>
    <row r="177" spans="1:12" s="4" customFormat="1" ht="49.5" customHeight="1" hidden="1">
      <c r="A177" s="13" t="s">
        <v>293</v>
      </c>
      <c r="B177" s="18" t="s">
        <v>28</v>
      </c>
      <c r="C177" s="3"/>
      <c r="D177" s="8">
        <f>SUM(D178:D179)</f>
        <v>0</v>
      </c>
      <c r="E177" s="3"/>
      <c r="F177" s="46">
        <f>SUM(F178:F179)</f>
        <v>0</v>
      </c>
      <c r="G177" s="8">
        <f>SUM(G178:G179)</f>
        <v>0</v>
      </c>
      <c r="I177" s="63"/>
      <c r="J177" s="71"/>
      <c r="K177" s="43">
        <f>'[1]Місто'!$F$381</f>
        <v>0</v>
      </c>
      <c r="L177" s="63">
        <f>K177-F177</f>
        <v>0</v>
      </c>
    </row>
    <row r="178" spans="1:12" s="4" customFormat="1" ht="72.75" customHeight="1" hidden="1">
      <c r="A178" s="12" t="s">
        <v>105</v>
      </c>
      <c r="B178" s="10" t="s">
        <v>312</v>
      </c>
      <c r="C178" s="3"/>
      <c r="D178" s="6"/>
      <c r="E178" s="3" t="s">
        <v>339</v>
      </c>
      <c r="F178" s="33">
        <f>'[1]Місто'!$F$384</f>
        <v>0</v>
      </c>
      <c r="G178" s="7">
        <f>D178+F178</f>
        <v>0</v>
      </c>
      <c r="I178" s="63"/>
      <c r="J178" s="71"/>
      <c r="L178" s="62"/>
    </row>
    <row r="179" spans="1:12" s="4" customFormat="1" ht="31.5" hidden="1">
      <c r="A179" s="17">
        <v>240900</v>
      </c>
      <c r="B179" s="3" t="s">
        <v>11</v>
      </c>
      <c r="C179" s="3"/>
      <c r="D179" s="6"/>
      <c r="E179" s="3"/>
      <c r="F179" s="7">
        <f>600000-600000</f>
        <v>0</v>
      </c>
      <c r="G179" s="7">
        <f>F179+D179</f>
        <v>0</v>
      </c>
      <c r="I179" s="63">
        <f>H179-D179</f>
        <v>0</v>
      </c>
      <c r="J179" s="71"/>
      <c r="L179" s="62"/>
    </row>
    <row r="180" spans="1:13" s="4" customFormat="1" ht="31.5">
      <c r="A180" s="13" t="s">
        <v>191</v>
      </c>
      <c r="B180" s="18" t="s">
        <v>32</v>
      </c>
      <c r="C180" s="3"/>
      <c r="D180" s="46">
        <f>SUM(D181:D185)</f>
        <v>4117527</v>
      </c>
      <c r="E180" s="3"/>
      <c r="F180" s="46">
        <f>SUM(F181:F186)</f>
        <v>168009</v>
      </c>
      <c r="G180" s="8">
        <f>SUM(G181:G186)</f>
        <v>4285536</v>
      </c>
      <c r="H180" s="43">
        <f>'[1]Місто'!$C$385</f>
        <v>4117527</v>
      </c>
      <c r="I180" s="63">
        <f>H180-D180</f>
        <v>0</v>
      </c>
      <c r="J180" s="71"/>
      <c r="K180" s="43">
        <f>'[1]Місто'!$F$385</f>
        <v>199465</v>
      </c>
      <c r="L180" s="63">
        <f>K180-F180</f>
        <v>31456</v>
      </c>
      <c r="M180" s="4">
        <v>240900</v>
      </c>
    </row>
    <row r="181" spans="1:12" s="4" customFormat="1" ht="49.5" customHeight="1">
      <c r="A181" s="15" t="s">
        <v>228</v>
      </c>
      <c r="B181" s="11" t="s">
        <v>229</v>
      </c>
      <c r="C181" s="3" t="s">
        <v>238</v>
      </c>
      <c r="D181" s="41">
        <f>'[1]Місто'!$C$387</f>
        <v>3661501</v>
      </c>
      <c r="E181" s="3" t="s">
        <v>238</v>
      </c>
      <c r="F181" s="40">
        <f>'[1]Місто'!$F$387</f>
        <v>108009</v>
      </c>
      <c r="G181" s="7">
        <f aca="true" t="shared" si="9" ref="G181:G186">D181+F181</f>
        <v>3769510</v>
      </c>
      <c r="I181" s="63"/>
      <c r="J181" s="71"/>
      <c r="L181" s="62"/>
    </row>
    <row r="182" spans="1:12" s="4" customFormat="1" ht="47.25" customHeight="1">
      <c r="A182" s="15" t="s">
        <v>97</v>
      </c>
      <c r="B182" s="11" t="s">
        <v>98</v>
      </c>
      <c r="C182" s="3" t="s">
        <v>336</v>
      </c>
      <c r="D182" s="41">
        <f>'[1]Місто'!$C$389</f>
        <v>362464</v>
      </c>
      <c r="E182" s="3" t="s">
        <v>336</v>
      </c>
      <c r="F182" s="40">
        <f>'[1]Місто'!$F$389</f>
        <v>60000</v>
      </c>
      <c r="G182" s="7">
        <f t="shared" si="9"/>
        <v>422464</v>
      </c>
      <c r="I182" s="63"/>
      <c r="J182" s="71"/>
      <c r="L182" s="62"/>
    </row>
    <row r="183" spans="1:12" s="4" customFormat="1" ht="47.25" customHeight="1" hidden="1">
      <c r="A183" s="12" t="s">
        <v>86</v>
      </c>
      <c r="B183" s="31" t="s">
        <v>87</v>
      </c>
      <c r="C183" s="3"/>
      <c r="D183" s="41"/>
      <c r="E183" s="3" t="s">
        <v>330</v>
      </c>
      <c r="F183" s="40">
        <f>'[1]Місто'!$K$391</f>
        <v>0</v>
      </c>
      <c r="G183" s="7">
        <f t="shared" si="9"/>
        <v>0</v>
      </c>
      <c r="I183" s="63"/>
      <c r="J183" s="71"/>
      <c r="L183" s="62"/>
    </row>
    <row r="184" spans="1:12" s="4" customFormat="1" ht="31.5" customHeight="1">
      <c r="A184" s="98" t="s">
        <v>79</v>
      </c>
      <c r="B184" s="105" t="s">
        <v>95</v>
      </c>
      <c r="C184" s="3" t="s">
        <v>141</v>
      </c>
      <c r="D184" s="41">
        <f>'[1]Місто'!$C$396</f>
        <v>87088</v>
      </c>
      <c r="E184" s="3"/>
      <c r="F184" s="7"/>
      <c r="G184" s="7">
        <f t="shared" si="9"/>
        <v>87088</v>
      </c>
      <c r="I184" s="63"/>
      <c r="J184" s="71"/>
      <c r="L184" s="62"/>
    </row>
    <row r="185" spans="1:12" s="4" customFormat="1" ht="31.5" customHeight="1">
      <c r="A185" s="99"/>
      <c r="B185" s="106"/>
      <c r="C185" s="3" t="s">
        <v>310</v>
      </c>
      <c r="D185" s="41">
        <f>'[1]Місто'!$C$397</f>
        <v>6474</v>
      </c>
      <c r="E185" s="3"/>
      <c r="F185" s="7"/>
      <c r="G185" s="7">
        <f t="shared" si="9"/>
        <v>6474</v>
      </c>
      <c r="I185" s="63"/>
      <c r="J185" s="71"/>
      <c r="L185" s="62"/>
    </row>
    <row r="186" spans="1:12" s="4" customFormat="1" ht="48.75" customHeight="1" hidden="1">
      <c r="A186" s="15" t="s">
        <v>71</v>
      </c>
      <c r="B186" s="3" t="s">
        <v>111</v>
      </c>
      <c r="C186" s="3"/>
      <c r="D186" s="6"/>
      <c r="E186" s="3"/>
      <c r="F186" s="7"/>
      <c r="G186" s="7">
        <f t="shared" si="9"/>
        <v>0</v>
      </c>
      <c r="I186" s="63"/>
      <c r="J186" s="71"/>
      <c r="L186" s="62"/>
    </row>
    <row r="187" spans="1:13" s="4" customFormat="1" ht="47.25">
      <c r="A187" s="13" t="s">
        <v>192</v>
      </c>
      <c r="B187" s="18" t="s">
        <v>35</v>
      </c>
      <c r="C187" s="3"/>
      <c r="D187" s="46">
        <f>SUM(D188:D191)</f>
        <v>3619819</v>
      </c>
      <c r="E187" s="18"/>
      <c r="F187" s="46">
        <f>SUM(F188:F191)</f>
        <v>6258</v>
      </c>
      <c r="G187" s="8">
        <f>SUM(G188:G191)</f>
        <v>3626077</v>
      </c>
      <c r="H187" s="43">
        <f>'[1]Місто'!$C$398</f>
        <v>3619819</v>
      </c>
      <c r="I187" s="63">
        <f>H187-D187</f>
        <v>0</v>
      </c>
      <c r="J187" s="71"/>
      <c r="K187" s="43">
        <f>'[1]Місто'!$F$398</f>
        <v>65961</v>
      </c>
      <c r="L187" s="63">
        <f>K187-F187</f>
        <v>59703</v>
      </c>
      <c r="M187" s="4">
        <v>240900</v>
      </c>
    </row>
    <row r="188" spans="1:12" s="4" customFormat="1" ht="53.25" customHeight="1">
      <c r="A188" s="15" t="s">
        <v>228</v>
      </c>
      <c r="B188" s="11" t="s">
        <v>229</v>
      </c>
      <c r="C188" s="3" t="s">
        <v>239</v>
      </c>
      <c r="D188" s="41">
        <f>'[1]Місто'!$C$400</f>
        <v>3323867</v>
      </c>
      <c r="E188" s="3"/>
      <c r="F188" s="40">
        <f>'[1]Місто'!$F$400</f>
        <v>0</v>
      </c>
      <c r="G188" s="7">
        <f>D188+F188</f>
        <v>3323867</v>
      </c>
      <c r="I188" s="63"/>
      <c r="J188" s="71"/>
      <c r="L188" s="62"/>
    </row>
    <row r="189" spans="1:12" s="4" customFormat="1" ht="50.25" customHeight="1">
      <c r="A189" s="15" t="s">
        <v>97</v>
      </c>
      <c r="B189" s="11" t="s">
        <v>98</v>
      </c>
      <c r="C189" s="3" t="s">
        <v>336</v>
      </c>
      <c r="D189" s="41">
        <f>'[1]Місто'!$C$402</f>
        <v>287266</v>
      </c>
      <c r="E189" s="3" t="s">
        <v>336</v>
      </c>
      <c r="F189" s="40">
        <f>'[1]Місто'!$F$402</f>
        <v>6258</v>
      </c>
      <c r="G189" s="40">
        <f>F189+D189</f>
        <v>293524</v>
      </c>
      <c r="I189" s="63"/>
      <c r="J189" s="71"/>
      <c r="L189" s="62"/>
    </row>
    <row r="190" spans="1:12" s="4" customFormat="1" ht="34.5" customHeight="1">
      <c r="A190" s="98" t="s">
        <v>79</v>
      </c>
      <c r="B190" s="105" t="s">
        <v>95</v>
      </c>
      <c r="C190" s="3" t="s">
        <v>141</v>
      </c>
      <c r="D190" s="41">
        <f>'[1]Місто'!$C$407</f>
        <v>2212</v>
      </c>
      <c r="E190" s="3"/>
      <c r="F190" s="7"/>
      <c r="G190" s="7">
        <f>F190+D190</f>
        <v>2212</v>
      </c>
      <c r="I190" s="63"/>
      <c r="J190" s="71"/>
      <c r="L190" s="62"/>
    </row>
    <row r="191" spans="1:12" s="4" customFormat="1" ht="34.5" customHeight="1">
      <c r="A191" s="99"/>
      <c r="B191" s="106"/>
      <c r="C191" s="3" t="s">
        <v>310</v>
      </c>
      <c r="D191" s="41">
        <f>'[1]Місто'!$C$408</f>
        <v>6474</v>
      </c>
      <c r="E191" s="3"/>
      <c r="F191" s="7"/>
      <c r="G191" s="7">
        <f>F191+D191</f>
        <v>6474</v>
      </c>
      <c r="I191" s="63"/>
      <c r="J191" s="71"/>
      <c r="L191" s="62"/>
    </row>
    <row r="192" spans="1:13" s="4" customFormat="1" ht="47.25">
      <c r="A192" s="13" t="s">
        <v>193</v>
      </c>
      <c r="B192" s="18" t="s">
        <v>36</v>
      </c>
      <c r="C192" s="3"/>
      <c r="D192" s="46">
        <f>SUM(D193:D197)</f>
        <v>3869019</v>
      </c>
      <c r="E192" s="18"/>
      <c r="F192" s="46">
        <f>SUM(F193:F198)</f>
        <v>4440728</v>
      </c>
      <c r="G192" s="46">
        <f>SUM(G193:G198)</f>
        <v>8309747</v>
      </c>
      <c r="H192" s="43">
        <f>'[1]Місто'!$C$409</f>
        <v>3869019</v>
      </c>
      <c r="I192" s="63">
        <f>H192-D192</f>
        <v>0</v>
      </c>
      <c r="J192" s="71"/>
      <c r="K192" s="43">
        <f>'[1]Місто'!$F$409</f>
        <v>4478041</v>
      </c>
      <c r="L192" s="63">
        <f>K192-F192</f>
        <v>37313</v>
      </c>
      <c r="M192" s="4">
        <v>240900</v>
      </c>
    </row>
    <row r="193" spans="1:12" s="4" customFormat="1" ht="63">
      <c r="A193" s="15" t="s">
        <v>228</v>
      </c>
      <c r="B193" s="11" t="s">
        <v>229</v>
      </c>
      <c r="C193" s="3" t="s">
        <v>240</v>
      </c>
      <c r="D193" s="41">
        <f>'[1]Місто'!$C$411</f>
        <v>3191552</v>
      </c>
      <c r="E193" s="3" t="s">
        <v>240</v>
      </c>
      <c r="F193" s="40">
        <f>'[1]Місто'!$F$411</f>
        <v>60326</v>
      </c>
      <c r="G193" s="7">
        <f>D193+F193</f>
        <v>3251878</v>
      </c>
      <c r="H193" s="43"/>
      <c r="I193" s="63"/>
      <c r="J193" s="71"/>
      <c r="L193" s="62"/>
    </row>
    <row r="194" spans="1:12" s="4" customFormat="1" ht="56.25" customHeight="1">
      <c r="A194" s="15" t="s">
        <v>97</v>
      </c>
      <c r="B194" s="11" t="s">
        <v>98</v>
      </c>
      <c r="C194" s="3" t="s">
        <v>336</v>
      </c>
      <c r="D194" s="41">
        <f>'[1]Місто'!$C$413</f>
        <v>649012</v>
      </c>
      <c r="E194" s="3" t="s">
        <v>336</v>
      </c>
      <c r="F194" s="40">
        <f>'[1]Місто'!$F$413</f>
        <v>168018</v>
      </c>
      <c r="G194" s="7">
        <f aca="true" t="shared" si="10" ref="G194:G204">D194+F194</f>
        <v>817030</v>
      </c>
      <c r="I194" s="63"/>
      <c r="J194" s="71"/>
      <c r="L194" s="62"/>
    </row>
    <row r="195" spans="1:12" s="4" customFormat="1" ht="47.25">
      <c r="A195" s="12" t="s">
        <v>86</v>
      </c>
      <c r="B195" s="3" t="s">
        <v>87</v>
      </c>
      <c r="C195" s="58"/>
      <c r="D195" s="59"/>
      <c r="E195" s="3" t="s">
        <v>314</v>
      </c>
      <c r="F195" s="40">
        <f>'[1]Місто'!$F$415</f>
        <v>4212384</v>
      </c>
      <c r="G195" s="7">
        <f t="shared" si="10"/>
        <v>4212384</v>
      </c>
      <c r="I195" s="63"/>
      <c r="J195" s="71"/>
      <c r="L195" s="62"/>
    </row>
    <row r="196" spans="1:12" s="4" customFormat="1" ht="31.5" customHeight="1">
      <c r="A196" s="98" t="s">
        <v>79</v>
      </c>
      <c r="B196" s="105" t="s">
        <v>95</v>
      </c>
      <c r="C196" s="3" t="s">
        <v>141</v>
      </c>
      <c r="D196" s="41">
        <f>'[1]Місто'!$C$420</f>
        <v>18629</v>
      </c>
      <c r="E196" s="3"/>
      <c r="F196" s="7"/>
      <c r="G196" s="7">
        <f t="shared" si="10"/>
        <v>18629</v>
      </c>
      <c r="I196" s="63"/>
      <c r="J196" s="71"/>
      <c r="L196" s="62"/>
    </row>
    <row r="197" spans="1:12" s="4" customFormat="1" ht="31.5" customHeight="1">
      <c r="A197" s="99"/>
      <c r="B197" s="106"/>
      <c r="C197" s="3" t="s">
        <v>310</v>
      </c>
      <c r="D197" s="41">
        <f>'[1]Місто'!$C$421</f>
        <v>9826</v>
      </c>
      <c r="E197" s="3"/>
      <c r="F197" s="7"/>
      <c r="G197" s="7">
        <f t="shared" si="10"/>
        <v>9826</v>
      </c>
      <c r="I197" s="63"/>
      <c r="J197" s="71"/>
      <c r="L197" s="62"/>
    </row>
    <row r="198" spans="1:12" s="4" customFormat="1" ht="45.75" customHeight="1" hidden="1">
      <c r="A198" s="15" t="s">
        <v>71</v>
      </c>
      <c r="B198" s="11" t="s">
        <v>111</v>
      </c>
      <c r="C198" s="3"/>
      <c r="D198" s="6"/>
      <c r="E198" s="3"/>
      <c r="F198" s="7"/>
      <c r="G198" s="7">
        <f t="shared" si="10"/>
        <v>0</v>
      </c>
      <c r="I198" s="63"/>
      <c r="J198" s="71"/>
      <c r="L198" s="62"/>
    </row>
    <row r="199" spans="1:16" s="4" customFormat="1" ht="31.5">
      <c r="A199" s="13" t="s">
        <v>194</v>
      </c>
      <c r="B199" s="18" t="s">
        <v>37</v>
      </c>
      <c r="C199" s="3"/>
      <c r="D199" s="46">
        <f>SUM(D200:D204)</f>
        <v>3723176</v>
      </c>
      <c r="E199" s="18"/>
      <c r="F199" s="46">
        <f>SUM(F200:F204)</f>
        <v>1353174</v>
      </c>
      <c r="G199" s="45">
        <f>SUM(G200:G204)</f>
        <v>5076350</v>
      </c>
      <c r="H199" s="44">
        <f>'[1]Місто'!$C$422</f>
        <v>3723176</v>
      </c>
      <c r="I199" s="63">
        <f>H199-D199</f>
        <v>0</v>
      </c>
      <c r="J199" s="73"/>
      <c r="K199" s="44">
        <f>'[1]Місто'!$F$422</f>
        <v>1359674</v>
      </c>
      <c r="L199" s="78">
        <f>K199-F199</f>
        <v>6500</v>
      </c>
      <c r="M199" s="21">
        <v>240900</v>
      </c>
      <c r="N199" s="21"/>
      <c r="O199" s="21"/>
      <c r="P199" s="21"/>
    </row>
    <row r="200" spans="1:16" s="4" customFormat="1" ht="47.25">
      <c r="A200" s="15" t="s">
        <v>228</v>
      </c>
      <c r="B200" s="11" t="s">
        <v>229</v>
      </c>
      <c r="C200" s="3" t="s">
        <v>241</v>
      </c>
      <c r="D200" s="41">
        <f>'[1]Місто'!$C$424</f>
        <v>3327016</v>
      </c>
      <c r="E200" s="3" t="s">
        <v>241</v>
      </c>
      <c r="F200" s="40">
        <f>'[1]Місто'!$F$424</f>
        <v>9000</v>
      </c>
      <c r="G200" s="40">
        <f>D200+F200</f>
        <v>3336016</v>
      </c>
      <c r="H200" s="44"/>
      <c r="I200" s="63"/>
      <c r="J200" s="73"/>
      <c r="K200" s="21"/>
      <c r="L200" s="76"/>
      <c r="M200" s="21"/>
      <c r="N200" s="21"/>
      <c r="O200" s="21"/>
      <c r="P200" s="21"/>
    </row>
    <row r="201" spans="1:12" s="4" customFormat="1" ht="51" customHeight="1">
      <c r="A201" s="15" t="s">
        <v>97</v>
      </c>
      <c r="B201" s="11" t="s">
        <v>98</v>
      </c>
      <c r="C201" s="3" t="s">
        <v>336</v>
      </c>
      <c r="D201" s="41">
        <f>'[1]Місто'!$C$426</f>
        <v>359713</v>
      </c>
      <c r="E201" s="3" t="s">
        <v>336</v>
      </c>
      <c r="F201" s="40">
        <f>'[1]Місто'!$F$426</f>
        <v>21229</v>
      </c>
      <c r="G201" s="7">
        <f t="shared" si="10"/>
        <v>380942</v>
      </c>
      <c r="I201" s="63"/>
      <c r="J201" s="71"/>
      <c r="L201" s="62"/>
    </row>
    <row r="202" spans="1:12" s="4" customFormat="1" ht="42" customHeight="1">
      <c r="A202" s="12" t="s">
        <v>86</v>
      </c>
      <c r="B202" s="3" t="s">
        <v>87</v>
      </c>
      <c r="C202" s="3"/>
      <c r="D202" s="41"/>
      <c r="E202" s="3" t="s">
        <v>303</v>
      </c>
      <c r="F202" s="40">
        <f>'[1]Місто'!$F$428</f>
        <v>1322945</v>
      </c>
      <c r="G202" s="7">
        <f t="shared" si="10"/>
        <v>1322945</v>
      </c>
      <c r="I202" s="63"/>
      <c r="J202" s="71"/>
      <c r="L202" s="62"/>
    </row>
    <row r="203" spans="1:12" s="4" customFormat="1" ht="33" customHeight="1">
      <c r="A203" s="98" t="s">
        <v>79</v>
      </c>
      <c r="B203" s="105" t="s">
        <v>95</v>
      </c>
      <c r="C203" s="3" t="s">
        <v>141</v>
      </c>
      <c r="D203" s="41">
        <f>'[1]Місто'!$C$433</f>
        <v>29973</v>
      </c>
      <c r="E203" s="3"/>
      <c r="F203" s="7"/>
      <c r="G203" s="7">
        <f t="shared" si="10"/>
        <v>29973</v>
      </c>
      <c r="I203" s="63"/>
      <c r="J203" s="71"/>
      <c r="L203" s="62"/>
    </row>
    <row r="204" spans="1:12" s="4" customFormat="1" ht="33" customHeight="1">
      <c r="A204" s="99"/>
      <c r="B204" s="106"/>
      <c r="C204" s="3" t="s">
        <v>310</v>
      </c>
      <c r="D204" s="41">
        <f>'[1]Місто'!$C$434</f>
        <v>6474</v>
      </c>
      <c r="E204" s="3"/>
      <c r="F204" s="7"/>
      <c r="G204" s="7">
        <f t="shared" si="10"/>
        <v>6474</v>
      </c>
      <c r="I204" s="63"/>
      <c r="J204" s="71"/>
      <c r="L204" s="62"/>
    </row>
    <row r="205" spans="1:13" s="21" customFormat="1" ht="47.25">
      <c r="A205" s="13" t="s">
        <v>195</v>
      </c>
      <c r="B205" s="18" t="s">
        <v>38</v>
      </c>
      <c r="C205" s="18"/>
      <c r="D205" s="46">
        <f>SUM(D206:D210)</f>
        <v>4561604</v>
      </c>
      <c r="E205" s="18"/>
      <c r="F205" s="46">
        <f>SUM(F206:F210)</f>
        <v>168303</v>
      </c>
      <c r="G205" s="46">
        <f>SUM(G206:G210)</f>
        <v>4729907</v>
      </c>
      <c r="H205" s="44">
        <f>'[1]Місто'!$C$435</f>
        <v>4561604</v>
      </c>
      <c r="I205" s="63">
        <f>H205-D205</f>
        <v>0</v>
      </c>
      <c r="J205" s="73"/>
      <c r="K205" s="44">
        <f>'[1]Місто'!$F$435</f>
        <v>411723</v>
      </c>
      <c r="L205" s="78">
        <f>K205-F205</f>
        <v>243420</v>
      </c>
      <c r="M205" s="21">
        <v>240900</v>
      </c>
    </row>
    <row r="206" spans="1:12" s="21" customFormat="1" ht="55.5" customHeight="1">
      <c r="A206" s="15" t="s">
        <v>228</v>
      </c>
      <c r="B206" s="11" t="s">
        <v>229</v>
      </c>
      <c r="C206" s="3" t="s">
        <v>242</v>
      </c>
      <c r="D206" s="41">
        <f>'[1]Місто'!$C$437</f>
        <v>3494936</v>
      </c>
      <c r="E206" s="3" t="s">
        <v>242</v>
      </c>
      <c r="F206" s="40">
        <f>'[1]Місто'!$F$437</f>
        <v>168303</v>
      </c>
      <c r="G206" s="40">
        <f>D206+F206</f>
        <v>3663239</v>
      </c>
      <c r="H206" s="44"/>
      <c r="I206" s="63"/>
      <c r="J206" s="73"/>
      <c r="L206" s="76"/>
    </row>
    <row r="207" spans="1:12" s="4" customFormat="1" ht="46.5" customHeight="1">
      <c r="A207" s="15" t="s">
        <v>97</v>
      </c>
      <c r="B207" s="11" t="s">
        <v>98</v>
      </c>
      <c r="C207" s="3" t="s">
        <v>336</v>
      </c>
      <c r="D207" s="41">
        <f>'[1]Місто'!$C$439</f>
        <v>869513</v>
      </c>
      <c r="E207" s="3"/>
      <c r="F207" s="40">
        <f>'[1]Місто'!$F$439</f>
        <v>0</v>
      </c>
      <c r="G207" s="7">
        <f aca="true" t="shared" si="11" ref="G207:G215">D207+F207</f>
        <v>869513</v>
      </c>
      <c r="I207" s="63"/>
      <c r="J207" s="71"/>
      <c r="L207" s="62"/>
    </row>
    <row r="208" spans="1:12" s="4" customFormat="1" ht="31.5" customHeight="1">
      <c r="A208" s="98" t="s">
        <v>79</v>
      </c>
      <c r="B208" s="105" t="s">
        <v>95</v>
      </c>
      <c r="C208" s="3" t="s">
        <v>141</v>
      </c>
      <c r="D208" s="41">
        <f>'[1]Місто'!$C$444</f>
        <v>185365</v>
      </c>
      <c r="E208" s="3"/>
      <c r="F208" s="7"/>
      <c r="G208" s="7">
        <f t="shared" si="11"/>
        <v>185365</v>
      </c>
      <c r="I208" s="63"/>
      <c r="J208" s="71"/>
      <c r="L208" s="62"/>
    </row>
    <row r="209" spans="1:12" s="4" customFormat="1" ht="31.5" customHeight="1">
      <c r="A209" s="108"/>
      <c r="B209" s="107"/>
      <c r="C209" s="3" t="s">
        <v>279</v>
      </c>
      <c r="D209" s="41">
        <f>'[1]Місто'!$C$445</f>
        <v>1000</v>
      </c>
      <c r="E209" s="3"/>
      <c r="F209" s="7"/>
      <c r="G209" s="7">
        <f t="shared" si="11"/>
        <v>1000</v>
      </c>
      <c r="I209" s="63"/>
      <c r="J209" s="71"/>
      <c r="L209" s="62"/>
    </row>
    <row r="210" spans="1:12" s="4" customFormat="1" ht="31.5">
      <c r="A210" s="99"/>
      <c r="B210" s="106"/>
      <c r="C210" s="3" t="s">
        <v>310</v>
      </c>
      <c r="D210" s="41">
        <f>'[1]Місто'!$C$446</f>
        <v>10790</v>
      </c>
      <c r="E210" s="3"/>
      <c r="F210" s="7"/>
      <c r="G210" s="7">
        <f t="shared" si="11"/>
        <v>10790</v>
      </c>
      <c r="I210" s="63"/>
      <c r="J210" s="71"/>
      <c r="L210" s="62"/>
    </row>
    <row r="211" spans="1:13" s="21" customFormat="1" ht="31.5">
      <c r="A211" s="13" t="s">
        <v>196</v>
      </c>
      <c r="B211" s="18" t="s">
        <v>39</v>
      </c>
      <c r="C211" s="18"/>
      <c r="D211" s="46">
        <f>SUM(D212:D217)</f>
        <v>4087872</v>
      </c>
      <c r="E211" s="18"/>
      <c r="F211" s="46">
        <f>SUM(F212:F217)</f>
        <v>642826</v>
      </c>
      <c r="G211" s="45">
        <f>SUM(G212:G217)</f>
        <v>4730698</v>
      </c>
      <c r="H211" s="44">
        <f>'[1]Місто'!$C$447</f>
        <v>4087872</v>
      </c>
      <c r="I211" s="63">
        <f>H211-D211</f>
        <v>0</v>
      </c>
      <c r="J211" s="73"/>
      <c r="K211" s="44">
        <f>'[1]Місто'!$F$447</f>
        <v>667107</v>
      </c>
      <c r="L211" s="78">
        <f>K211-F211</f>
        <v>24281</v>
      </c>
      <c r="M211" s="21">
        <v>240900</v>
      </c>
    </row>
    <row r="212" spans="1:12" s="21" customFormat="1" ht="49.5" customHeight="1">
      <c r="A212" s="15" t="s">
        <v>228</v>
      </c>
      <c r="B212" s="11" t="s">
        <v>229</v>
      </c>
      <c r="C212" s="3" t="s">
        <v>243</v>
      </c>
      <c r="D212" s="41">
        <f>'[1]Місто'!$C$449</f>
        <v>3489797</v>
      </c>
      <c r="E212" s="3" t="s">
        <v>243</v>
      </c>
      <c r="F212" s="40">
        <f>'[1]Місто'!$F$449</f>
        <v>47826</v>
      </c>
      <c r="G212" s="40">
        <f>D212+F212</f>
        <v>3537623</v>
      </c>
      <c r="H212" s="44"/>
      <c r="I212" s="63"/>
      <c r="J212" s="73"/>
      <c r="L212" s="76"/>
    </row>
    <row r="213" spans="1:12" s="21" customFormat="1" ht="38.25" customHeight="1">
      <c r="A213" s="15" t="s">
        <v>86</v>
      </c>
      <c r="B213" s="11" t="s">
        <v>87</v>
      </c>
      <c r="C213" s="3"/>
      <c r="D213" s="41"/>
      <c r="E213" s="3" t="s">
        <v>342</v>
      </c>
      <c r="F213" s="40">
        <f>'[1]Місто'!$F$453</f>
        <v>552000</v>
      </c>
      <c r="G213" s="40">
        <f>D213+F213</f>
        <v>552000</v>
      </c>
      <c r="H213" s="44"/>
      <c r="I213" s="63"/>
      <c r="J213" s="73"/>
      <c r="L213" s="76"/>
    </row>
    <row r="214" spans="1:12" s="4" customFormat="1" ht="48" customHeight="1">
      <c r="A214" s="15" t="s">
        <v>97</v>
      </c>
      <c r="B214" s="11" t="s">
        <v>98</v>
      </c>
      <c r="C214" s="3" t="s">
        <v>336</v>
      </c>
      <c r="D214" s="41">
        <f>'[1]Місто'!$C$451</f>
        <v>545298</v>
      </c>
      <c r="E214" s="3" t="s">
        <v>336</v>
      </c>
      <c r="F214" s="40">
        <f>'[1]Місто'!$F$451</f>
        <v>43000</v>
      </c>
      <c r="G214" s="7">
        <f t="shared" si="11"/>
        <v>588298</v>
      </c>
      <c r="I214" s="63"/>
      <c r="J214" s="71"/>
      <c r="L214" s="62"/>
    </row>
    <row r="215" spans="1:12" s="4" customFormat="1" ht="30.75" customHeight="1">
      <c r="A215" s="98" t="s">
        <v>79</v>
      </c>
      <c r="B215" s="105" t="s">
        <v>95</v>
      </c>
      <c r="C215" s="3" t="s">
        <v>141</v>
      </c>
      <c r="D215" s="41">
        <f>'[1]Місто'!$C$458</f>
        <v>43303</v>
      </c>
      <c r="E215" s="3"/>
      <c r="F215" s="7"/>
      <c r="G215" s="7">
        <f t="shared" si="11"/>
        <v>43303</v>
      </c>
      <c r="I215" s="63"/>
      <c r="J215" s="71"/>
      <c r="L215" s="62"/>
    </row>
    <row r="216" spans="1:12" s="4" customFormat="1" ht="30.75" customHeight="1">
      <c r="A216" s="108"/>
      <c r="B216" s="107"/>
      <c r="C216" s="3" t="s">
        <v>279</v>
      </c>
      <c r="D216" s="41">
        <f>'[1]Місто'!$C$459</f>
        <v>3000</v>
      </c>
      <c r="E216" s="3"/>
      <c r="F216" s="7"/>
      <c r="G216" s="7">
        <f aca="true" t="shared" si="12" ref="G216:G224">D216+F216</f>
        <v>3000</v>
      </c>
      <c r="I216" s="63"/>
      <c r="J216" s="71"/>
      <c r="L216" s="62"/>
    </row>
    <row r="217" spans="1:12" s="4" customFormat="1" ht="36" customHeight="1">
      <c r="A217" s="99"/>
      <c r="B217" s="106"/>
      <c r="C217" s="3" t="s">
        <v>310</v>
      </c>
      <c r="D217" s="41">
        <f>'[1]Місто'!$C$460</f>
        <v>6474</v>
      </c>
      <c r="E217" s="3"/>
      <c r="F217" s="7"/>
      <c r="G217" s="7">
        <f t="shared" si="12"/>
        <v>6474</v>
      </c>
      <c r="I217" s="63"/>
      <c r="J217" s="71"/>
      <c r="L217" s="62"/>
    </row>
    <row r="218" spans="1:13" s="4" customFormat="1" ht="46.5" customHeight="1">
      <c r="A218" s="13" t="s">
        <v>197</v>
      </c>
      <c r="B218" s="18" t="s">
        <v>40</v>
      </c>
      <c r="C218" s="3"/>
      <c r="D218" s="46">
        <f>SUM(D219:D224)</f>
        <v>4405644</v>
      </c>
      <c r="E218" s="3"/>
      <c r="F218" s="46">
        <f>SUM(F219:F224)</f>
        <v>224536</v>
      </c>
      <c r="G218" s="46">
        <f>SUM(G219:G224)</f>
        <v>4630180</v>
      </c>
      <c r="H218" s="43">
        <f>'[1]Місто'!$C$461</f>
        <v>4405644</v>
      </c>
      <c r="I218" s="63">
        <f>H218-D218</f>
        <v>0</v>
      </c>
      <c r="J218" s="71"/>
      <c r="K218" s="43">
        <f>'[1]Місто'!$F$461</f>
        <v>254536</v>
      </c>
      <c r="L218" s="63">
        <f>K218-F218</f>
        <v>30000</v>
      </c>
      <c r="M218" s="4">
        <v>240900</v>
      </c>
    </row>
    <row r="219" spans="1:12" s="4" customFormat="1" ht="52.5" customHeight="1">
      <c r="A219" s="15" t="s">
        <v>228</v>
      </c>
      <c r="B219" s="11" t="s">
        <v>229</v>
      </c>
      <c r="C219" s="3" t="s">
        <v>244</v>
      </c>
      <c r="D219" s="41">
        <f>'[1]Місто'!$C$463</f>
        <v>3738382</v>
      </c>
      <c r="E219" s="3" t="s">
        <v>244</v>
      </c>
      <c r="F219" s="40">
        <f>'[1]Місто'!$F$463</f>
        <v>184536</v>
      </c>
      <c r="G219" s="40">
        <f>D219+F219</f>
        <v>3922918</v>
      </c>
      <c r="H219" s="43"/>
      <c r="I219" s="63"/>
      <c r="J219" s="71"/>
      <c r="L219" s="62"/>
    </row>
    <row r="220" spans="1:12" s="4" customFormat="1" ht="45.75" customHeight="1">
      <c r="A220" s="15" t="s">
        <v>97</v>
      </c>
      <c r="B220" s="11" t="s">
        <v>98</v>
      </c>
      <c r="C220" s="3" t="s">
        <v>336</v>
      </c>
      <c r="D220" s="41">
        <f>'[1]Місто'!$C$465</f>
        <v>585369</v>
      </c>
      <c r="E220" s="3"/>
      <c r="F220" s="40">
        <f>'[1]Місто'!$F$465</f>
        <v>0</v>
      </c>
      <c r="G220" s="7">
        <f t="shared" si="12"/>
        <v>585369</v>
      </c>
      <c r="I220" s="62"/>
      <c r="J220" s="71"/>
      <c r="L220" s="62"/>
    </row>
    <row r="221" spans="1:12" s="4" customFormat="1" ht="34.5" customHeight="1">
      <c r="A221" s="98" t="s">
        <v>79</v>
      </c>
      <c r="B221" s="105" t="s">
        <v>95</v>
      </c>
      <c r="C221" s="3" t="s">
        <v>141</v>
      </c>
      <c r="D221" s="41">
        <f>'[1]Місто'!$C$470</f>
        <v>71103</v>
      </c>
      <c r="E221" s="3"/>
      <c r="F221" s="7"/>
      <c r="G221" s="7">
        <f t="shared" si="12"/>
        <v>71103</v>
      </c>
      <c r="I221" s="62"/>
      <c r="J221" s="71"/>
      <c r="L221" s="62"/>
    </row>
    <row r="222" spans="1:12" s="4" customFormat="1" ht="32.25" customHeight="1">
      <c r="A222" s="108"/>
      <c r="B222" s="107"/>
      <c r="C222" s="3"/>
      <c r="D222" s="41"/>
      <c r="E222" s="3" t="s">
        <v>331</v>
      </c>
      <c r="F222" s="40">
        <f>'[1]Місто'!$F$472</f>
        <v>40000</v>
      </c>
      <c r="G222" s="7">
        <f t="shared" si="12"/>
        <v>40000</v>
      </c>
      <c r="I222" s="62"/>
      <c r="J222" s="71"/>
      <c r="L222" s="62"/>
    </row>
    <row r="223" spans="1:12" s="4" customFormat="1" ht="30" customHeight="1">
      <c r="A223" s="99"/>
      <c r="B223" s="106"/>
      <c r="C223" s="3" t="s">
        <v>310</v>
      </c>
      <c r="D223" s="41">
        <f>'[1]Місто'!$C$471</f>
        <v>10790</v>
      </c>
      <c r="E223" s="3"/>
      <c r="F223" s="7"/>
      <c r="G223" s="7">
        <f t="shared" si="12"/>
        <v>10790</v>
      </c>
      <c r="I223" s="62"/>
      <c r="J223" s="71"/>
      <c r="L223" s="62"/>
    </row>
    <row r="224" spans="1:12" s="4" customFormat="1" ht="31.5" hidden="1">
      <c r="A224" s="15" t="s">
        <v>71</v>
      </c>
      <c r="B224" s="11" t="s">
        <v>111</v>
      </c>
      <c r="C224" s="3"/>
      <c r="D224" s="6"/>
      <c r="E224" s="3"/>
      <c r="F224" s="7"/>
      <c r="G224" s="7">
        <f t="shared" si="12"/>
        <v>0</v>
      </c>
      <c r="I224" s="62"/>
      <c r="J224" s="71"/>
      <c r="L224" s="62"/>
    </row>
    <row r="225" spans="1:12" s="34" customFormat="1" ht="15.75">
      <c r="A225" s="18"/>
      <c r="B225" s="18" t="s">
        <v>59</v>
      </c>
      <c r="C225" s="18"/>
      <c r="D225" s="45">
        <f>D11+D28+D53+D67+D81+D83+D85+D97+D101+D103+D123+D138+D141+D146+D148+D151+D155+D163+D167+D172+D180+D187+D192+D199+D205+D211+D218+D177+D136</f>
        <v>1681315715</v>
      </c>
      <c r="E225" s="9"/>
      <c r="F225" s="45">
        <f>F11+F28+F53+F67+F81+F83+F85+F97+F101+F103+F123+F138+F141+F146+F148+F151+F155+F163+F167+F172+F180+F187+F192+F199+F205+F211+F218+F177+F136</f>
        <v>311660236</v>
      </c>
      <c r="G225" s="45">
        <f>G11+G28+G53+G67+G81+G83+G85+G97+G101+G103+G123+G138+G141+G146+G148+G151+G155+G163+G167+G172+G180+G187+G192+G199+G205+G211+G218+G177+G136</f>
        <v>1992975951</v>
      </c>
      <c r="H225" s="45">
        <f>G11+G28+G53+G67+G81+G83+G85+G97+G101+G103+G123+G138+G141+G146+G148+G151+G155+G163+G167+G172+G180+G187+G192+G199+G205+G211+G218+G177+G136</f>
        <v>1992975951</v>
      </c>
      <c r="I225" s="64">
        <f>H225-G225</f>
        <v>0</v>
      </c>
      <c r="J225" s="74"/>
      <c r="L225" s="77"/>
    </row>
    <row r="226" spans="1:7" ht="15" customHeight="1">
      <c r="A226" s="1"/>
      <c r="B226" s="1"/>
      <c r="C226" s="1"/>
      <c r="D226" s="1"/>
      <c r="E226" s="1"/>
      <c r="F226" s="1"/>
      <c r="G226" s="1"/>
    </row>
    <row r="227" spans="1:12" s="42" customFormat="1" ht="35.25" customHeight="1">
      <c r="A227" s="94" t="s">
        <v>334</v>
      </c>
      <c r="B227" s="94"/>
      <c r="C227" s="83"/>
      <c r="D227" s="84"/>
      <c r="E227" s="85"/>
      <c r="F227" s="85" t="s">
        <v>335</v>
      </c>
      <c r="H227" s="42" t="s">
        <v>30</v>
      </c>
      <c r="I227" s="65"/>
      <c r="J227" s="75"/>
      <c r="L227" s="65"/>
    </row>
    <row r="228" spans="1:8" ht="15.75">
      <c r="A228" s="1"/>
      <c r="B228" s="1"/>
      <c r="C228" s="1"/>
      <c r="D228" s="48"/>
      <c r="E228" s="1"/>
      <c r="F228" s="48"/>
      <c r="G228" s="1"/>
      <c r="H228" s="19"/>
    </row>
    <row r="229" spans="1:6" ht="15" customHeight="1">
      <c r="A229" s="113"/>
      <c r="B229" s="113"/>
      <c r="D229" s="48"/>
      <c r="E229" s="1"/>
      <c r="F229" s="48"/>
    </row>
    <row r="230" spans="1:7" ht="15.75">
      <c r="A230" s="1"/>
      <c r="B230" s="1"/>
      <c r="C230" s="48"/>
      <c r="D230" s="48"/>
      <c r="E230" s="1"/>
      <c r="F230" s="48"/>
      <c r="G230" s="28"/>
    </row>
    <row r="231" spans="1:7" ht="15.75">
      <c r="A231" s="1"/>
      <c r="B231" s="1" t="s">
        <v>320</v>
      </c>
      <c r="C231" s="1"/>
      <c r="D231" s="48">
        <f>'[2]Свод'!$C$175</f>
        <v>2578183387.33</v>
      </c>
      <c r="E231" s="1"/>
      <c r="F231" s="48">
        <f>'[2]Свод'!$F$175</f>
        <v>317473484.67</v>
      </c>
      <c r="G231" s="28"/>
    </row>
    <row r="232" spans="1:7" ht="15.75">
      <c r="A232" s="1"/>
      <c r="B232" s="1">
        <v>70303</v>
      </c>
      <c r="C232" s="1"/>
      <c r="D232" s="48">
        <f>'[2]Свод'!$C$22</f>
        <v>444792</v>
      </c>
      <c r="E232" s="1"/>
      <c r="F232" s="48"/>
      <c r="G232" s="28"/>
    </row>
    <row r="233" spans="1:7" ht="15.75">
      <c r="A233" s="1"/>
      <c r="B233" s="1">
        <v>90000</v>
      </c>
      <c r="C233" s="1"/>
      <c r="D233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589788636.3299999</v>
      </c>
      <c r="E233" s="1"/>
      <c r="F233" s="48">
        <f>'[2]Свод'!$F$51</f>
        <v>25226.67</v>
      </c>
      <c r="G233" s="28"/>
    </row>
    <row r="234" spans="1:7" ht="15.75">
      <c r="A234" s="1"/>
      <c r="B234" s="1">
        <v>170000</v>
      </c>
      <c r="C234" s="1"/>
      <c r="D234" s="48">
        <f>'[2]Свод'!$C$142+'[2]Свод'!$C$144+'[2]Свод'!$C$146+'[2]Свод'!$C$148</f>
        <v>56837180</v>
      </c>
      <c r="E234" s="1"/>
      <c r="F234" s="48"/>
      <c r="G234" s="28"/>
    </row>
    <row r="235" spans="1:7" ht="15.75">
      <c r="A235" s="1"/>
      <c r="B235" s="1">
        <v>250000</v>
      </c>
      <c r="C235" s="1"/>
      <c r="D235" s="48">
        <f>'[2]Свод'!$C$173</f>
        <v>125710800</v>
      </c>
      <c r="E235" s="1"/>
      <c r="F235" s="48">
        <f>'[2]Свод'!$F$171</f>
        <v>2200</v>
      </c>
      <c r="G235" s="28"/>
    </row>
    <row r="236" spans="1:7" ht="15.75">
      <c r="A236" s="1"/>
      <c r="B236" s="1">
        <v>240900</v>
      </c>
      <c r="C236" s="1"/>
      <c r="D236" s="48"/>
      <c r="E236" s="1"/>
      <c r="F236" s="48">
        <f>'[2]Свод'!$F$164-110000</f>
        <v>947900</v>
      </c>
      <c r="G236" s="86">
        <f>L11+L67+L123+L180+L187+L192+L199+L205+L211+L218</f>
        <v>947900</v>
      </c>
    </row>
    <row r="237" spans="1:7" ht="15.75">
      <c r="A237" s="1"/>
      <c r="B237" s="1" t="s">
        <v>298</v>
      </c>
      <c r="C237" s="1"/>
      <c r="D237" s="48"/>
      <c r="E237" s="1"/>
      <c r="F237" s="48">
        <v>471378</v>
      </c>
      <c r="G237" s="28"/>
    </row>
    <row r="238" spans="1:7" ht="15.75">
      <c r="A238" s="1"/>
      <c r="B238" s="1" t="s">
        <v>319</v>
      </c>
      <c r="C238" s="1"/>
      <c r="D238" s="48">
        <f>D231-D232-D233-D234-D235</f>
        <v>1805401979</v>
      </c>
      <c r="E238" s="1"/>
      <c r="F238" s="48"/>
      <c r="G238" s="28"/>
    </row>
    <row r="239" spans="1:9" ht="31.5">
      <c r="A239" s="1"/>
      <c r="B239" s="1"/>
      <c r="C239" s="1"/>
      <c r="D239" s="39">
        <f>D225-D238</f>
        <v>-124086264</v>
      </c>
      <c r="E239" s="37" t="s">
        <v>340</v>
      </c>
      <c r="F239" s="87">
        <f>((F231+F237)-(F233+F235+F236))-F225</f>
        <v>5309300</v>
      </c>
      <c r="G239" s="37" t="s">
        <v>340</v>
      </c>
      <c r="H239" s="2">
        <f>4745500+6000000-349080-5087120</f>
        <v>5309300</v>
      </c>
      <c r="I239" s="66">
        <f>H239-F239</f>
        <v>0</v>
      </c>
    </row>
    <row r="240" spans="4:9" ht="15.75">
      <c r="D240" s="37">
        <v>124086264</v>
      </c>
      <c r="E240" s="1"/>
      <c r="F240" s="37"/>
      <c r="I240" s="66"/>
    </row>
    <row r="241" spans="4:9" ht="15.75">
      <c r="D241" s="37">
        <f>-D239-D240</f>
        <v>0</v>
      </c>
      <c r="F241" s="37"/>
      <c r="I241" s="66"/>
    </row>
    <row r="242" ht="15.75">
      <c r="E242" s="37"/>
    </row>
    <row r="243" ht="18" customHeight="1"/>
    <row r="244" ht="18" customHeight="1"/>
    <row r="245" ht="18" customHeight="1"/>
    <row r="246" ht="18" customHeight="1"/>
    <row r="247" ht="18" customHeight="1"/>
    <row r="249" spans="3:6" ht="15.75">
      <c r="C249" s="5"/>
      <c r="F249" s="1"/>
    </row>
  </sheetData>
  <sheetProtection/>
  <mergeCells count="45">
    <mergeCell ref="B196:B197"/>
    <mergeCell ref="A196:A197"/>
    <mergeCell ref="B159:B160"/>
    <mergeCell ref="A159:A160"/>
    <mergeCell ref="A190:A191"/>
    <mergeCell ref="B190:B191"/>
    <mergeCell ref="A161:A162"/>
    <mergeCell ref="B161:B162"/>
    <mergeCell ref="A5:G5"/>
    <mergeCell ref="A92:A95"/>
    <mergeCell ref="A143:A145"/>
    <mergeCell ref="B143:B145"/>
    <mergeCell ref="B109:B120"/>
    <mergeCell ref="B92:B95"/>
    <mergeCell ref="A109:A120"/>
    <mergeCell ref="A76:A77"/>
    <mergeCell ref="B79:B80"/>
    <mergeCell ref="C14:C17"/>
    <mergeCell ref="A229:B229"/>
    <mergeCell ref="A215:A217"/>
    <mergeCell ref="A203:A204"/>
    <mergeCell ref="B203:B204"/>
    <mergeCell ref="A227:B227"/>
    <mergeCell ref="A221:A223"/>
    <mergeCell ref="B221:B223"/>
    <mergeCell ref="B215:B217"/>
    <mergeCell ref="A208:A210"/>
    <mergeCell ref="B208:B210"/>
    <mergeCell ref="H8:J8"/>
    <mergeCell ref="B131:B135"/>
    <mergeCell ref="A184:A185"/>
    <mergeCell ref="B184:B185"/>
    <mergeCell ref="A131:A135"/>
    <mergeCell ref="B21:B27"/>
    <mergeCell ref="A21:A27"/>
    <mergeCell ref="K8:L8"/>
    <mergeCell ref="A79:A80"/>
    <mergeCell ref="E8:F8"/>
    <mergeCell ref="A65:A66"/>
    <mergeCell ref="B65:B66"/>
    <mergeCell ref="B8:B9"/>
    <mergeCell ref="C8:D8"/>
    <mergeCell ref="B75:B77"/>
    <mergeCell ref="A14:A17"/>
    <mergeCell ref="B14:B17"/>
  </mergeCells>
  <printOptions/>
  <pageMargins left="0.3937007874015748" right="0.2362204724409449" top="0.65" bottom="0.26" header="0.43" footer="0.23"/>
  <pageSetup fitToHeight="10" fitToWidth="1" horizontalDpi="600" verticalDpi="600" orientation="landscape" paperSize="9" scale="58" r:id="rId1"/>
  <headerFooter alignWithMargins="0">
    <oddHeader>&amp;C&amp;P</oddHeader>
  </headerFooter>
  <rowBreaks count="1" manualBreakCount="1">
    <brk id="2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2012-12-27T08:31:20Z</cp:lastPrinted>
  <dcterms:created xsi:type="dcterms:W3CDTF">1996-10-08T23:32:33Z</dcterms:created>
  <dcterms:modified xsi:type="dcterms:W3CDTF">2012-12-29T10:46:17Z</dcterms:modified>
  <cp:category/>
  <cp:version/>
  <cp:contentType/>
  <cp:contentStatus/>
</cp:coreProperties>
</file>