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15480" windowHeight="6420" tabRatio="612" activeTab="1"/>
  </bookViews>
  <sheets>
    <sheet name="таб. 4.1" sheetId="1" r:id="rId1"/>
    <sheet name="таб. 4.2" sheetId="2" r:id="rId2"/>
  </sheets>
  <definedNames>
    <definedName name="_xlnm.Print_Titles" localSheetId="0">'таб. 4.1'!$14:$14</definedName>
    <definedName name="_xlnm.Print_Titles" localSheetId="1">'таб. 4.2'!$6:$6</definedName>
    <definedName name="_xlnm.Print_Area" localSheetId="0">'таб. 4.1'!$A$1:$H$90</definedName>
    <definedName name="_xlnm.Print_Area" localSheetId="1">'таб. 4.2'!$A$1:$D$46</definedName>
  </definedNames>
  <calcPr fullCalcOnLoad="1"/>
</workbook>
</file>

<file path=xl/sharedStrings.xml><?xml version="1.0" encoding="utf-8"?>
<sst xmlns="http://schemas.openxmlformats.org/spreadsheetml/2006/main" count="375" uniqueCount="160">
  <si>
    <t xml:space="preserve">Реконструкція будівлі загальноосвітньої школи І-ІІІ ступенів № 75 по вул.Історична,92 Заводського району </t>
  </si>
  <si>
    <t xml:space="preserve">Ліквідація аварійного стану будівлі навчально-виховного комплексу № 19 по вул. Військбуд, 13 Шевченківського району (проектні та будівельні роботи) </t>
  </si>
  <si>
    <t>Реконструкція будівлі дошкільного навчального закладу № 144 Комунарського району (проектні та будівельні роботи)</t>
  </si>
  <si>
    <t>Житловий будинок по пр. Леніна, 133  м. Запоріжжя - ліквідація  аварійного стану надбудови над аркою</t>
  </si>
  <si>
    <t>Назва головного розпорядника коштів</t>
  </si>
  <si>
    <t>150101</t>
  </si>
  <si>
    <t>Загальний обсяг фінансування будівництва (інших капітальних вкладень, кошторисна вартість</t>
  </si>
  <si>
    <t>Капітальні вкладення</t>
  </si>
  <si>
    <t xml:space="preserve">Магістральна теплова мережа по вул. Героїв Сталінграду, м. Запоріжжя - реконструкція </t>
  </si>
  <si>
    <t>150121</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</si>
  <si>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</si>
  <si>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Департамент економічного розвитку Запорізької міської ради</t>
  </si>
  <si>
    <t>Водогін Д=800 мм в балці "Панська" у районі кладовища "Бугайова", м.Запоріжжя - реконструкція</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</si>
  <si>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</si>
  <si>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Реконструкція, переобладнання та перепланування гуртожитку під житловий будинок по вул.Українській, 4</t>
  </si>
  <si>
    <t xml:space="preserve">Реконструкція гуртожитку по вул.Цегельній, 13 м. Запоріжжя під житловий будинок </t>
  </si>
  <si>
    <t>Реконструкція будівлі дошкільного навчального закладу № 285  по пр. 40-річчя Перемоги, 15а, Комунарського району (проектні та будівельні роботи)</t>
  </si>
  <si>
    <t xml:space="preserve">Реконструкція будівлі дошкільного навчального закладу № 220 по вул. Давидова, 11 Ленінського району м.Запоріжжя - реконструкція (проектні та будівельні роботи) </t>
  </si>
  <si>
    <t>Реконструкція будівлі дошкільного навчального закладу №294 по вул. Лассаля, 52а Заводського району, м.Запоріжжя (проектні та будівельні роботи)</t>
  </si>
  <si>
    <t>Департамент освіти і науки, молоді та спорту Запорізької міської ради</t>
  </si>
  <si>
    <t>Управління з питань охорони здоров"я  Запорізької  міської ради</t>
  </si>
  <si>
    <t>Управління соціального захисту населення Запорізької міської ради</t>
  </si>
  <si>
    <t>Реконструкція дороги по вул. Глісерній з автомобільною стоянкою в районі парку «Дубовий гай» м. Запоріжжя</t>
  </si>
  <si>
    <t>Газифікація житлових будинків по вул. Шушенська в Ленінському районі м.Запоріжжя (проектні та будівельні роботи)</t>
  </si>
  <si>
    <t>Районна адміністрація Запорізької міської ради по Орджонікідзевському району</t>
  </si>
  <si>
    <t>Реконструкція парку "Трудової слави" в м. Запоріжжі</t>
  </si>
  <si>
    <t>Програма "Світло 2013-2014" реконструкція мереж зовнішнього освітлення міста</t>
  </si>
  <si>
    <t>Реконструкція тротуарів з влаштуванням велодоріжок від парку "Дубовий гай" до Ландшафтного парку вздовж Прибрежної магістралі в м. Запоріжжі (проектні роботи та експертиза)</t>
  </si>
  <si>
    <t>Будівля навчального комплексу "Запорізька Січ" о. Хортиця, м.Запоріжжя - реконструкція</t>
  </si>
  <si>
    <t xml:space="preserve">Реконструкція приміщень загальноосвітньої школи І-ІІІ ступенів  № 5 по вул. Тургенєва, 33 Жовтневого району (проектні та будівельні роботи)  </t>
  </si>
  <si>
    <t>Реконструкція дороги по вул. Південноукраїнська та вул. Панфіловців з влаштуванням гостьових автомобільних стоянок (проектні роботи, експертиза)</t>
  </si>
  <si>
    <t>Реконструкція дороги по вул. Чубаря з влаштуванням гостьових автомобільних стоянок (проектні роботи, експертиза)</t>
  </si>
  <si>
    <t>Реконструкція пішохідної алеї від вул. Чубаря до вул. Південноукраїнської (проектні роботи, експертиза)</t>
  </si>
  <si>
    <t>Реконструкція будівлі філії Запорізького навчально-виховного комплексу № 101 по вул. Бочарова, 14, під дошкільний навчальний заклад Шевченківського району м. Запоріжжя (проектні роботи, експертиза)</t>
  </si>
  <si>
    <t>Будівництво світлофорного об'єкту на перехресті вул. Леппіка - вул. Дзержинського</t>
  </si>
  <si>
    <t>Будівництво світлофорного об'єкту на перехресті вул. Гоголя - вул. Комунарівська</t>
  </si>
  <si>
    <t>Будівництво теплиці "Запорізького міського ботанічного саду" І черга (проектні роботи та будівництво)</t>
  </si>
  <si>
    <t>Житловий будинок № 149 по вул. Гоголя ІІ корпус - реконструкція нежитлового приміщення в житлове</t>
  </si>
  <si>
    <t>180409</t>
  </si>
  <si>
    <t xml:space="preserve">Газифікація житлових будинків № 7, 9, 10, 11, 12, 14 по вул. Пшеничній сел. Будівельників Шевченківського району м.Запоріжжя </t>
  </si>
  <si>
    <t>Реконструкція тротуару по вул. Новокузнецькій (непарна сторона)</t>
  </si>
  <si>
    <t>Будівництво світлофорного об'єкту на перехресті вул. Сєдова - виїзд з 7 медсанчастини</t>
  </si>
  <si>
    <t>Житловий будинок по вул. Республіканській,185 - реконструкція  системи теплопостачання</t>
  </si>
  <si>
    <t>Районна адміністрація Запорізької міської ради по Хортицькому  району</t>
  </si>
  <si>
    <t>Районна адміністрація Запорізької міської ради по Заводському району</t>
  </si>
  <si>
    <t>Реконструкція скверу, прилеглого до ПК "Заводський" з улаштуванням дитячого майданчику</t>
  </si>
  <si>
    <t>210105</t>
  </si>
  <si>
    <t>Реконструкція вул. Горького (в межах від вул.Комунарівській до пл. Пушкіна) з заміною трамвайного полотна (проектні та будівельні роботи)</t>
  </si>
  <si>
    <t>Реконструкція хлораторної ДВС-2,  м. Запоріжжя (проектні та будівельні роботи)</t>
  </si>
  <si>
    <t>ЗАТВЕРДЖЕНО</t>
  </si>
  <si>
    <t>Рішення міської ради</t>
  </si>
  <si>
    <t>Додаток 4</t>
  </si>
  <si>
    <t>Таблиця 4.1</t>
  </si>
  <si>
    <t>(тис.грн.)</t>
  </si>
  <si>
    <t>Код типової відомчої класифікації видатків місцевих бюджетів</t>
  </si>
  <si>
    <t>Назва об'єктів відповідно до проектно-кошторисної документації, тощо</t>
  </si>
  <si>
    <t xml:space="preserve">Відсоток завершеності будівництва об'єкта на майбутні роки </t>
  </si>
  <si>
    <t>Всього видатків на завершення будівництва об'єктів на майбутні роки</t>
  </si>
  <si>
    <t>Замовник / розпорядник бюджетних коштів нижчого рівня / одержувач бюджетних коштів</t>
  </si>
  <si>
    <t>Код тимчасової класифікації та кредитування місцевих бюджетів</t>
  </si>
  <si>
    <t>Найменування коду тимчасової класифікації видатків та кредитування місцевих бюджетів</t>
  </si>
  <si>
    <t>Всього</t>
  </si>
  <si>
    <t>Видатки на 2013 рік</t>
  </si>
  <si>
    <t xml:space="preserve">Перелік видатків,  які у 2013 році будуть проводитися за рахунок коштів бюджету розвитку міста </t>
  </si>
  <si>
    <t xml:space="preserve">Перелік першочергових об'єктів будівництва, реконструкції та ліквідації аварійного стану об'єктів, видатки на які у 2013 році будуть проводитися за рахунок коштів бюджету розвитку міста </t>
  </si>
  <si>
    <t>Видатки на запобігання та ліквідацію надзвичайних ситуацій та наслідків стихійного лиха</t>
  </si>
  <si>
    <t>Погашення основної суми боргу за запозиченням у формі VІІ випуску облігацій  внутрішньої місцевої позики</t>
  </si>
  <si>
    <t xml:space="preserve">Управління розвитку підприємництва та дозвільних послуг Запорізької міської ради </t>
  </si>
  <si>
    <t>до Програми економічного і соціального розвитку                                                                                   м. Запоріжжя на 2013 рік</t>
  </si>
  <si>
    <t>КП "УКБ"</t>
  </si>
  <si>
    <t>Таблиця 4.2</t>
  </si>
  <si>
    <t>03</t>
  </si>
  <si>
    <t>Виконавчий комітет міської ради</t>
  </si>
  <si>
    <t>010116</t>
  </si>
  <si>
    <t>Органи місцевого самоврядування</t>
  </si>
  <si>
    <t>капітальні видатки</t>
  </si>
  <si>
    <t>Інші видатки</t>
  </si>
  <si>
    <t>070101</t>
  </si>
  <si>
    <t>Дошкільні заклади освіти</t>
  </si>
  <si>
    <t>070201</t>
  </si>
  <si>
    <t xml:space="preserve">Загальноосвітні школи (в т.ч. школа-дитячий садок, інтернат при школі), спеціалізовані школи, ліцеї, гімназії, колегіуми </t>
  </si>
  <si>
    <t>070401</t>
  </si>
  <si>
    <t>Позашкільні заклади освіти, заходи із позашкільної роботи з дітьми</t>
  </si>
  <si>
    <t>091101</t>
  </si>
  <si>
    <t>Утримання центрів соціальних служб для сім"ї, дітей та молоді</t>
  </si>
  <si>
    <t>Управління з питань охорони здоров'я  Запорізької  міської ради</t>
  </si>
  <si>
    <t>080101</t>
  </si>
  <si>
    <t>Лікарні</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</si>
  <si>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</si>
  <si>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</si>
  <si>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</si>
  <si>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</si>
  <si>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090203</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</si>
  <si>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</si>
  <si>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Управління культури і мистецтв Запорізької міської ради</t>
  </si>
  <si>
    <t>110102</t>
  </si>
  <si>
    <t>Театри</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</si>
  <si>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</si>
  <si>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</si>
  <si>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</si>
  <si>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</si>
  <si>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</si>
  <si>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</si>
  <si>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</si>
  <si>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</si>
  <si>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Управління розвитку підприємництва та дозвільних послуг Запорізької міської ради</t>
  </si>
  <si>
    <t>100102</t>
  </si>
  <si>
    <t>Капітальний ремонт житлового фонду місцевих органів ради</t>
  </si>
  <si>
    <t>250404</t>
  </si>
  <si>
    <t xml:space="preserve">                                                                                                                                                                                                                                                                                                                                                                                                                                                                                                                                                                                                                                                                                                                                                                                                                                                                                                                                                                                                                                                                                </t>
  </si>
  <si>
    <t>100203</t>
  </si>
  <si>
    <t>Департамент комунальної власності та приватизації Запорізької міської ради</t>
  </si>
  <si>
    <t>Секретар міської ради</t>
  </si>
  <si>
    <t>Р.О. Таран</t>
  </si>
  <si>
    <t>Перелік капітальних видатків, які у 2013 році будуть проводитися за рахунок коштів бюджету розвитку  міста</t>
  </si>
  <si>
    <t>Реконструкція Набережної магістралі (проектні та будівельні роботи)</t>
  </si>
  <si>
    <t xml:space="preserve">Будівництво систем відеоспостереження у місцях масового перебування громадян </t>
  </si>
  <si>
    <t>Будівництво дитячого садку по вул. Дорошенка у мікрорайоні № 17 Хортицького району  м.Запоріжжя  (проектні роботи, експертиза)</t>
  </si>
  <si>
    <t>Прибудова до загальноосвітньої школи І-ІІІ ступенів № 104 по вул. Кремлівська, 65в Ленінського району - будівництво (проектні та будівельні роботи)</t>
  </si>
  <si>
    <t>Реконструкція будівлі по вул. Таганська, 8 під соціальний готель (проектні та будівельні роботи)</t>
  </si>
  <si>
    <t>Будівництво дитячих майданчиків  (проектні та будівельні роботи)</t>
  </si>
  <si>
    <t xml:space="preserve">Будівництво спортивних майданчиків </t>
  </si>
  <si>
    <t>Реконструкція житлового будинку по пл. Профспілок, 4</t>
  </si>
  <si>
    <t>Винос водогону з під житлової забудови по вул. Первомайській (від вул. Кооперативної до вул. Української, 92) (проектні та будівельні роботи)</t>
  </si>
  <si>
    <t>Попередження створення аварійної ситуацій житлових будинків по вул. Нагнибіди, 11, 11а (проектні та будівельні роботи)</t>
  </si>
  <si>
    <t>Будівництво інженерних мереж до громадських модульних туалетів на Центральному міському пляжі по Прибрежній магістралі в м.Запоріжжі (проектні та будівельні роботи)</t>
  </si>
  <si>
    <t>Управління з питань земельних відносин Запорізької міської ради</t>
  </si>
  <si>
    <t>65</t>
  </si>
  <si>
    <t>Управління з питань транспортного забезпечення та зв"язку Запорізької міської ради</t>
  </si>
  <si>
    <t>210110</t>
  </si>
  <si>
    <t>Заходи з організації рятування на водах</t>
  </si>
  <si>
    <t>Реконструкція частини центральної пішохідної алеї по пр. Ювілейному (проектні та будівельні роботи)</t>
  </si>
  <si>
    <t>Реконструкція будівлі дошкільного навчального закладу №186 по вул.12 Квітня, 2а (проектні та будівельні роботи)</t>
  </si>
  <si>
    <t>Будівля поліклініки комунальної установи «Запорізька міська багатопрофільна клінічна лікарня №9», м.Запоріжжя - реконструкція  (проектні та будівельні роботи)</t>
  </si>
  <si>
    <t>Реконструкція ринків КП "Запоріжринок" (проектні та будівельні роботи)</t>
  </si>
  <si>
    <t>Реконструкція приміщень роздягальні та комп"ютерного класу навчально-виховного оздоровчого комплексу  № 110  по вул.Стешенка,19 Комунарського району (проектні та будівельні роботи)</t>
  </si>
  <si>
    <t>Реконструкція автодороги Запоріжжя-Підпорожнянка в районі шлакових відвалів ВАТ "Запоріжсталь"</t>
  </si>
  <si>
    <t xml:space="preserve">Реконструкція вул. Лермонтова (від вул.Правди до вул.Заводської) м.Запоріжжя (проектні та будівельні роботи)
</t>
  </si>
  <si>
    <t>091204</t>
  </si>
  <si>
    <t>Територіальні центри соціального обслуговування (надання соціальних послуг)</t>
  </si>
  <si>
    <t>Реконструкція зовнішнього електропостачання будівлі Палацу спорту "Юність" (проектні роботи, експертиза)</t>
  </si>
  <si>
    <t>Інженерне забезпечення (електропостачання) об'єкту "Будівництво та облаштування притулку для утримання безпритульних тварин м.Запоріжжя"</t>
  </si>
  <si>
    <t>КП "ЕЛУАШ", МКП "Основаніє"</t>
  </si>
  <si>
    <t>95</t>
  </si>
  <si>
    <t>Районна адміністрація Запорізької міської ради по Жовтневому району</t>
  </si>
  <si>
    <t>Реконструкція скверу на пл. Театральній зі спорудженням пам"ятника Т.Г. Шевченку (проектні роботи та експертиза)</t>
  </si>
  <si>
    <t>Будівництво дитячого будинку сімейного типу (проектно-вишукувальні роботи)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</si>
  <si>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</si>
  <si>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Департамент житлово-комунального господарства Запорізької міської ради</t>
  </si>
  <si>
    <t>Департамент житлово-комунального  господарства Запорізької міської ради</t>
  </si>
  <si>
    <t>Благоустрій міст, сіл, селищ</t>
  </si>
  <si>
    <t>Реконструкція водопроводу Д-630 мм по вул. Первомайській (від ЗЦП до вул. Кооперативної) (проектні та будівельні роботи)</t>
  </si>
  <si>
    <t>Реконструкція інженерних мереж на перехресті пр.Леніна та пр.Металургів м.Запоріжжя (проектні та будівельні роботи)</t>
  </si>
  <si>
    <t>Будівництво теплової мережі до 3-ої секції житлового будинку по вул.Дзержинського, 114 (проектні та будівельні роботи)</t>
  </si>
  <si>
    <t>Внески органів місцевого самоврядування у статутні капітали суб'єктів підприємницької діяльності</t>
  </si>
  <si>
    <t>Внески у статутні капітали комунальних підприємств міста (придбання спеціальної техніки)</t>
  </si>
  <si>
    <t>Внески у статутний капітал Запорізького комунального підприємства міського електротранспорту "Запоріжелектротранс" в т.ч.:</t>
  </si>
  <si>
    <t>проведення капітального ремонту понтонів</t>
  </si>
  <si>
    <t xml:space="preserve">Управління з питань попередження надзвичайних ситуацій та цивільного захисту населення Запорізької міської ради </t>
  </si>
  <si>
    <t>24.12.2012 №8</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</si>
</sst>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0.0"/>
    <numFmt numFmtId="175" formatCode="#&quot; &quot;##0.000"/>
    <numFmt numFmtId="176" formatCode="0.00000"/>
    <numFmt numFmtId="177" formatCode="0.000000000"/>
    <numFmt numFmtId="178" formatCode="0.0000000000"/>
    <numFmt numFmtId="179" formatCode="0.00000000000"/>
    <numFmt numFmtId="180" formatCode="0.00000000"/>
    <numFmt numFmtId="181" formatCode="0.0000000"/>
    <numFmt numFmtId="182" formatCode="0.000000"/>
    <numFmt numFmtId="183" formatCode="0.0000"/>
    <numFmt numFmtId="184" formatCode="#,##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000"/>
    <numFmt numFmtId="190" formatCode="#,##0.00000"/>
  </numFmts>
  <fonts count="42">
    <font>
      <sz val="11"/>
      <color indexed="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name val="Times New Roman"/>
      <family val="1"/>
    </font>
    <font>
      <sz val="13"/>
      <name val="Times New Roman"/>
      <family val="1"/>
    </font>
    <font>
      <b/>
      <sz val="16"/>
      <name val="Times New Roman"/>
      <family val="1"/>
    </font>
    <font>
      <b/>
      <sz val="15"/>
      <name val="Times New Roman"/>
      <family val="1"/>
    </font>
    <font>
      <sz val="18"/>
      <name val="Times New Roman"/>
      <family val="1"/>
    </font>
    <font>
      <sz val="20"/>
      <name val="Times New Roman"/>
      <family val="1"/>
    </font>
    <font>
      <sz val="15"/>
      <name val="Times New Roman"/>
      <family val="1"/>
    </font>
    <font>
      <sz val="14"/>
      <name val="Times New Roman"/>
      <family val="1"/>
    </font>
    <font>
      <b/>
      <sz val="20"/>
      <name val="Times New Roman"/>
      <family val="1"/>
    </font>
    <font>
      <b/>
      <sz val="18"/>
      <name val="Times New Roman"/>
      <family val="1"/>
    </font>
    <font>
      <b/>
      <sz val="14"/>
      <name val="Times New Roman"/>
      <family val="1"/>
    </font>
    <font>
      <b/>
      <sz val="12"/>
      <name val="Times New Roman"/>
      <family val="1"/>
    </font>
    <font>
      <sz val="16"/>
      <name val="Times New Roman"/>
      <family val="1"/>
    </font>
    <font>
      <sz val="12"/>
      <name val="Times New Roman"/>
      <family val="1"/>
    </font>
    <font>
      <b/>
      <sz val="11"/>
      <name val="Times New Roman"/>
      <family val="1"/>
    </font>
    <font>
      <sz val="11"/>
      <name val="Times New Roman"/>
      <family val="1"/>
    </font>
    <font>
      <b/>
      <sz val="14"/>
      <color indexed="8"/>
      <name val="Times New Roman"/>
      <family val="1"/>
    </font>
    <font>
      <sz val="14"/>
      <color indexed="8"/>
      <name val="Times New Roman"/>
      <family val="1"/>
    </font>
    <font>
      <sz val="10"/>
      <name val="Times New Roman"/>
      <family val="1"/>
    </font>
    <font>
      <sz val="12.5"/>
      <color indexed="8"/>
      <name val="Times New Roman"/>
      <family val="1"/>
    </font>
    <font>
      <sz val="12.5"/>
      <name val="Times New Roman"/>
      <family val="1"/>
    </font>
    <font>
      <sz val="13"/>
      <color indexed="8"/>
      <name val="Times New Roman"/>
      <family val="1"/>
    </font>
    <font>
      <sz val="18"/>
      <color indexed="8"/>
      <name val="Times New Roman"/>
      <family val="1"/>
    </font>
    <font>
      <b/>
      <u val="single"/>
      <sz val="1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color indexed="63"/>
      </bottom>
    </border>
    <border>
      <left style="thin"/>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medium"/>
      <right style="thin"/>
      <top>
        <color indexed="63"/>
      </top>
      <bottom style="thin"/>
    </border>
    <border>
      <left style="thin"/>
      <right style="thin"/>
      <top>
        <color indexed="63"/>
      </top>
      <bottom>
        <color indexed="63"/>
      </bottom>
    </border>
    <border>
      <left style="thin"/>
      <right style="medium"/>
      <top style="thin"/>
      <bottom>
        <color indexed="63"/>
      </bottom>
    </border>
  </borders>
  <cellStyleXfs count="7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cellStyleXfs>
  <cellXfs count="169">
    <xf numFmtId="0" fontId="0" fillId="0" borderId="0" xfId="0" applyAlignment="1">
      <alignment/>
    </xf>
    <xf numFmtId="184" fontId="19" fillId="24" borderId="10" xfId="0" applyNumberFormat="1" applyFont="1" applyFill="1" applyBorder="1" applyAlignment="1">
      <alignment horizontal="center" vertical="center" wrapText="1"/>
    </xf>
    <xf numFmtId="184" fontId="39" fillId="24" borderId="10" xfId="0" applyNumberFormat="1" applyFont="1" applyFill="1" applyBorder="1" applyAlignment="1">
      <alignment horizontal="center" vertical="center" wrapText="1"/>
    </xf>
    <xf numFmtId="184" fontId="19" fillId="24" borderId="10" xfId="624" applyNumberFormat="1" applyFont="1" applyFill="1" applyBorder="1" applyAlignment="1">
      <alignment horizontal="center" vertical="center" wrapText="1"/>
      <protection/>
    </xf>
    <xf numFmtId="0" fontId="19" fillId="24" borderId="10" xfId="0" applyFont="1" applyFill="1" applyBorder="1" applyAlignment="1">
      <alignment horizontal="left" vertical="center" wrapText="1"/>
    </xf>
    <xf numFmtId="0" fontId="39" fillId="24" borderId="10" xfId="0" applyFont="1" applyFill="1" applyBorder="1" applyAlignment="1">
      <alignment horizontal="left" vertical="center" wrapText="1"/>
    </xf>
    <xf numFmtId="0" fontId="39" fillId="24" borderId="10" xfId="0" applyFont="1" applyFill="1" applyBorder="1" applyAlignment="1">
      <alignment horizontal="left" wrapText="1"/>
    </xf>
    <xf numFmtId="0" fontId="19" fillId="24" borderId="10" xfId="619" applyFont="1" applyFill="1" applyBorder="1" applyAlignment="1">
      <alignment horizontal="left" vertical="center" wrapText="1"/>
      <protection/>
    </xf>
    <xf numFmtId="0" fontId="39" fillId="24" borderId="10" xfId="0" applyFont="1" applyFill="1" applyBorder="1" applyAlignment="1">
      <alignment horizontal="left" vertical="center" wrapText="1"/>
    </xf>
    <xf numFmtId="0" fontId="39" fillId="24" borderId="10" xfId="0" applyFont="1" applyFill="1" applyBorder="1" applyAlignment="1">
      <alignment vertical="center" wrapText="1"/>
    </xf>
    <xf numFmtId="0" fontId="19" fillId="24" borderId="10" xfId="624" applyFont="1" applyFill="1" applyBorder="1" applyAlignment="1">
      <alignment horizontal="left" vertical="center" wrapText="1"/>
      <protection/>
    </xf>
    <xf numFmtId="0" fontId="19" fillId="24" borderId="10" xfId="0" applyFont="1" applyFill="1" applyBorder="1" applyAlignment="1">
      <alignment horizontal="justify" vertical="center" wrapText="1"/>
    </xf>
    <xf numFmtId="0" fontId="22" fillId="24" borderId="0" xfId="0" applyFont="1" applyFill="1" applyBorder="1" applyAlignment="1">
      <alignment horizontal="center" vertical="center" wrapText="1"/>
    </xf>
    <xf numFmtId="0" fontId="22" fillId="24" borderId="0" xfId="0" applyFont="1" applyFill="1" applyBorder="1" applyAlignment="1">
      <alignment horizontal="left" vertical="center" wrapText="1"/>
    </xf>
    <xf numFmtId="172" fontId="22" fillId="24" borderId="0" xfId="0" applyNumberFormat="1" applyFont="1" applyFill="1" applyBorder="1" applyAlignment="1">
      <alignment horizontal="center" vertical="center" wrapText="1"/>
    </xf>
    <xf numFmtId="0" fontId="22" fillId="24" borderId="0" xfId="0" applyFont="1" applyFill="1" applyAlignment="1">
      <alignment horizontal="center" wrapText="1"/>
    </xf>
    <xf numFmtId="0" fontId="22" fillId="24" borderId="0" xfId="0" applyFont="1" applyFill="1" applyAlignment="1">
      <alignment horizontal="left" wrapText="1"/>
    </xf>
    <xf numFmtId="0" fontId="22" fillId="24" borderId="0" xfId="0" applyFont="1" applyFill="1" applyAlignment="1">
      <alignment wrapText="1"/>
    </xf>
    <xf numFmtId="0" fontId="22" fillId="24" borderId="0" xfId="0" applyFont="1" applyFill="1" applyAlignment="1">
      <alignment horizontal="center" vertical="center" wrapText="1"/>
    </xf>
    <xf numFmtId="0" fontId="22" fillId="24" borderId="0" xfId="0" applyFont="1" applyFill="1" applyAlignment="1">
      <alignment vertical="center" wrapText="1"/>
    </xf>
    <xf numFmtId="0" fontId="24" fillId="24" borderId="0" xfId="0" applyFont="1" applyFill="1" applyAlignment="1">
      <alignment horizontal="center" wrapText="1"/>
    </xf>
    <xf numFmtId="0" fontId="24" fillId="24" borderId="0" xfId="0" applyFont="1" applyFill="1" applyAlignment="1">
      <alignment horizontal="left" wrapText="1"/>
    </xf>
    <xf numFmtId="0" fontId="24" fillId="24" borderId="0" xfId="0" applyFont="1" applyFill="1" applyAlignment="1">
      <alignment wrapText="1"/>
    </xf>
    <xf numFmtId="0" fontId="24" fillId="24" borderId="0" xfId="0" applyFont="1" applyFill="1" applyAlignment="1">
      <alignment horizontal="center" vertical="center" wrapText="1"/>
    </xf>
    <xf numFmtId="0" fontId="24" fillId="24" borderId="0" xfId="0" applyFont="1" applyFill="1" applyAlignment="1">
      <alignment vertical="center" wrapText="1"/>
    </xf>
    <xf numFmtId="0" fontId="25" fillId="24" borderId="0" xfId="0" applyFont="1" applyFill="1" applyAlignment="1">
      <alignment wrapText="1"/>
    </xf>
    <xf numFmtId="0" fontId="27" fillId="24" borderId="0" xfId="0" applyFont="1" applyFill="1" applyBorder="1" applyAlignment="1">
      <alignment horizontal="center" vertical="center" wrapText="1"/>
    </xf>
    <xf numFmtId="49" fontId="27" fillId="24" borderId="0" xfId="0" applyNumberFormat="1" applyFont="1" applyFill="1" applyBorder="1" applyAlignment="1">
      <alignment horizontal="center" vertical="center" wrapText="1"/>
    </xf>
    <xf numFmtId="49" fontId="27" fillId="24" borderId="0" xfId="0" applyNumberFormat="1" applyFont="1" applyFill="1" applyBorder="1" applyAlignment="1">
      <alignment horizontal="left" vertical="center" wrapText="1"/>
    </xf>
    <xf numFmtId="49" fontId="22" fillId="24" borderId="0" xfId="0" applyNumberFormat="1" applyFont="1" applyFill="1" applyBorder="1" applyAlignment="1">
      <alignment vertical="center" wrapText="1"/>
    </xf>
    <xf numFmtId="0" fontId="25" fillId="24" borderId="0" xfId="0" applyFont="1" applyFill="1" applyBorder="1" applyAlignment="1">
      <alignment horizontal="center" vertical="center" wrapText="1"/>
    </xf>
    <xf numFmtId="172" fontId="25" fillId="24" borderId="0" xfId="0" applyNumberFormat="1" applyFont="1" applyFill="1" applyBorder="1" applyAlignment="1">
      <alignment horizontal="center" vertical="center" wrapText="1"/>
    </xf>
    <xf numFmtId="0" fontId="25" fillId="24" borderId="0" xfId="0" applyFont="1" applyFill="1" applyBorder="1" applyAlignment="1">
      <alignment horizontal="center" wrapText="1"/>
    </xf>
    <xf numFmtId="0" fontId="32" fillId="24" borderId="11" xfId="0" applyFont="1" applyFill="1" applyBorder="1" applyAlignment="1">
      <alignment horizontal="center" vertical="center" wrapText="1"/>
    </xf>
    <xf numFmtId="0" fontId="28" fillId="24" borderId="12" xfId="0" applyFont="1" applyFill="1" applyBorder="1" applyAlignment="1">
      <alignment horizontal="center" vertical="center" wrapText="1"/>
    </xf>
    <xf numFmtId="0" fontId="32" fillId="24" borderId="13" xfId="0" applyFont="1" applyFill="1" applyBorder="1" applyAlignment="1">
      <alignment horizontal="center" vertical="center" wrapText="1"/>
    </xf>
    <xf numFmtId="0" fontId="28" fillId="24" borderId="14" xfId="0" applyFont="1" applyFill="1" applyBorder="1" applyAlignment="1">
      <alignment horizontal="center" vertical="center" wrapText="1"/>
    </xf>
    <xf numFmtId="0" fontId="28" fillId="24" borderId="15" xfId="0" applyFont="1" applyFill="1" applyBorder="1" applyAlignment="1">
      <alignment horizontal="center" vertical="center" wrapText="1"/>
    </xf>
    <xf numFmtId="0" fontId="28" fillId="24" borderId="16" xfId="0" applyFont="1" applyFill="1" applyBorder="1" applyAlignment="1">
      <alignment horizontal="center" vertical="center" wrapText="1"/>
    </xf>
    <xf numFmtId="1" fontId="28" fillId="24" borderId="16" xfId="0" applyNumberFormat="1" applyFont="1" applyFill="1" applyBorder="1" applyAlignment="1">
      <alignment horizontal="center" vertical="center" wrapText="1"/>
    </xf>
    <xf numFmtId="0" fontId="28" fillId="24" borderId="17" xfId="0" applyFont="1" applyFill="1" applyBorder="1" applyAlignment="1">
      <alignment horizontal="center" vertical="center" wrapText="1"/>
    </xf>
    <xf numFmtId="0" fontId="30" fillId="24" borderId="11" xfId="0" applyFont="1" applyFill="1" applyBorder="1" applyAlignment="1">
      <alignment horizontal="center" vertical="center" wrapText="1"/>
    </xf>
    <xf numFmtId="0" fontId="20" fillId="24" borderId="12" xfId="0" applyFont="1" applyFill="1" applyBorder="1" applyAlignment="1">
      <alignment horizontal="left" vertical="center" wrapText="1"/>
    </xf>
    <xf numFmtId="0" fontId="20" fillId="24" borderId="12" xfId="0" applyFont="1" applyFill="1" applyBorder="1" applyAlignment="1">
      <alignment horizontal="center" vertical="center" wrapText="1"/>
    </xf>
    <xf numFmtId="184" fontId="20" fillId="24" borderId="12" xfId="0" applyNumberFormat="1" applyFont="1" applyFill="1" applyBorder="1" applyAlignment="1">
      <alignment horizontal="center" vertical="center" wrapText="1"/>
    </xf>
    <xf numFmtId="184" fontId="30" fillId="24" borderId="18" xfId="0" applyNumberFormat="1" applyFont="1" applyFill="1" applyBorder="1" applyAlignment="1">
      <alignment horizontal="center" vertical="center" wrapText="1"/>
    </xf>
    <xf numFmtId="0" fontId="30" fillId="24" borderId="0" xfId="0" applyFont="1" applyFill="1" applyBorder="1" applyAlignment="1">
      <alignment horizontal="center" vertical="center" wrapText="1"/>
    </xf>
    <xf numFmtId="0" fontId="19" fillId="24" borderId="19" xfId="0" applyFont="1" applyFill="1" applyBorder="1" applyAlignment="1">
      <alignment horizontal="center" vertical="center" wrapText="1"/>
    </xf>
    <xf numFmtId="0" fontId="18" fillId="24" borderId="10" xfId="0" applyFont="1" applyFill="1" applyBorder="1" applyAlignment="1">
      <alignment horizontal="left" vertical="center" wrapText="1"/>
    </xf>
    <xf numFmtId="184" fontId="18" fillId="24" borderId="10" xfId="0" applyNumberFormat="1" applyFont="1" applyFill="1" applyBorder="1" applyAlignment="1">
      <alignment horizontal="center" vertical="center" wrapText="1"/>
    </xf>
    <xf numFmtId="184" fontId="19" fillId="24" borderId="20" xfId="0" applyNumberFormat="1" applyFont="1" applyFill="1" applyBorder="1" applyAlignment="1">
      <alignment horizontal="center" vertical="center" wrapText="1"/>
    </xf>
    <xf numFmtId="0" fontId="19" fillId="24" borderId="0" xfId="0" applyFont="1" applyFill="1" applyBorder="1" applyAlignment="1">
      <alignment horizontal="center" vertical="center" wrapText="1"/>
    </xf>
    <xf numFmtId="49" fontId="18" fillId="24" borderId="19" xfId="0" applyNumberFormat="1" applyFont="1" applyFill="1" applyBorder="1" applyAlignment="1">
      <alignment horizontal="center" vertical="center"/>
    </xf>
    <xf numFmtId="184" fontId="18" fillId="24" borderId="20" xfId="0" applyNumberFormat="1" applyFont="1" applyFill="1" applyBorder="1" applyAlignment="1">
      <alignment horizontal="center" vertical="center" wrapText="1"/>
    </xf>
    <xf numFmtId="184" fontId="18" fillId="24" borderId="0" xfId="0" applyNumberFormat="1" applyFont="1" applyFill="1" applyBorder="1" applyAlignment="1">
      <alignment horizontal="center" vertical="center" wrapText="1"/>
    </xf>
    <xf numFmtId="0" fontId="19" fillId="24" borderId="0" xfId="0" applyFont="1" applyFill="1" applyBorder="1" applyAlignment="1">
      <alignment horizontal="center" vertical="center" textRotation="90"/>
    </xf>
    <xf numFmtId="0" fontId="19" fillId="24" borderId="0" xfId="0" applyFont="1" applyFill="1" applyBorder="1" applyAlignment="1">
      <alignment horizontal="center" vertical="center"/>
    </xf>
    <xf numFmtId="0" fontId="19" fillId="24" borderId="19" xfId="0" applyFont="1" applyFill="1" applyBorder="1" applyAlignment="1">
      <alignment horizontal="center" vertical="center"/>
    </xf>
    <xf numFmtId="174" fontId="19" fillId="24" borderId="10" xfId="677" applyNumberFormat="1" applyFont="1" applyFill="1" applyBorder="1" applyAlignment="1">
      <alignment horizontal="center" vertical="center" wrapText="1"/>
    </xf>
    <xf numFmtId="0" fontId="19" fillId="24" borderId="20" xfId="0" applyFont="1" applyFill="1" applyBorder="1" applyAlignment="1">
      <alignment horizontal="center" vertical="center" wrapText="1"/>
    </xf>
    <xf numFmtId="0" fontId="18" fillId="24" borderId="19" xfId="0" applyFont="1" applyFill="1" applyBorder="1" applyAlignment="1">
      <alignment horizontal="center" vertical="center" wrapText="1"/>
    </xf>
    <xf numFmtId="0" fontId="19" fillId="24" borderId="10" xfId="0" applyFont="1" applyFill="1" applyBorder="1" applyAlignment="1">
      <alignment horizontal="center" vertical="center" wrapText="1"/>
    </xf>
    <xf numFmtId="174" fontId="18" fillId="24" borderId="10" xfId="677" applyNumberFormat="1" applyFont="1" applyFill="1" applyBorder="1" applyAlignment="1">
      <alignment horizontal="center" vertical="center" wrapText="1"/>
    </xf>
    <xf numFmtId="0" fontId="18" fillId="24" borderId="20" xfId="0" applyFont="1" applyFill="1" applyBorder="1" applyAlignment="1">
      <alignment horizontal="center" vertical="center" wrapText="1"/>
    </xf>
    <xf numFmtId="0" fontId="18" fillId="24" borderId="0" xfId="0" applyFont="1" applyFill="1" applyBorder="1" applyAlignment="1">
      <alignment horizontal="right" vertical="center" wrapText="1"/>
    </xf>
    <xf numFmtId="49" fontId="19" fillId="24" borderId="19" xfId="0" applyNumberFormat="1" applyFont="1" applyFill="1" applyBorder="1" applyAlignment="1">
      <alignment horizontal="center" vertical="center" wrapText="1"/>
    </xf>
    <xf numFmtId="0" fontId="21" fillId="24" borderId="0" xfId="0" applyFont="1" applyFill="1" applyBorder="1" applyAlignment="1">
      <alignment horizontal="right" vertical="center" wrapText="1"/>
    </xf>
    <xf numFmtId="49" fontId="19" fillId="24" borderId="10" xfId="619" applyNumberFormat="1" applyFont="1" applyFill="1" applyBorder="1" applyAlignment="1">
      <alignment horizontal="left" vertical="center" wrapText="1"/>
      <protection/>
    </xf>
    <xf numFmtId="49" fontId="19" fillId="24" borderId="10" xfId="0" applyNumberFormat="1" applyFont="1" applyFill="1" applyBorder="1" applyAlignment="1">
      <alignment horizontal="left" vertical="center" wrapText="1"/>
    </xf>
    <xf numFmtId="0" fontId="39" fillId="24" borderId="19" xfId="0" applyFont="1" applyFill="1" applyBorder="1" applyAlignment="1">
      <alignment horizontal="center" vertical="center" wrapText="1"/>
    </xf>
    <xf numFmtId="0" fontId="38" fillId="24" borderId="10" xfId="0" applyFont="1" applyFill="1" applyBorder="1" applyAlignment="1">
      <alignment horizontal="left" vertical="center" wrapText="1"/>
    </xf>
    <xf numFmtId="184" fontId="28" fillId="24" borderId="0" xfId="0" applyNumberFormat="1" applyFont="1" applyFill="1" applyBorder="1" applyAlignment="1">
      <alignment horizontal="center" vertical="center" wrapText="1"/>
    </xf>
    <xf numFmtId="184" fontId="29" fillId="24" borderId="0" xfId="0" applyNumberFormat="1" applyFont="1" applyFill="1" applyBorder="1" applyAlignment="1">
      <alignment horizontal="center" vertical="center" wrapText="1"/>
    </xf>
    <xf numFmtId="0" fontId="31" fillId="24" borderId="0" xfId="0" applyFont="1" applyFill="1" applyBorder="1" applyAlignment="1">
      <alignment horizontal="center" vertical="center" wrapText="1"/>
    </xf>
    <xf numFmtId="0" fontId="36" fillId="24" borderId="0" xfId="0" applyFont="1" applyFill="1" applyBorder="1" applyAlignment="1">
      <alignment horizontal="center" vertical="center" textRotation="90"/>
    </xf>
    <xf numFmtId="0" fontId="25" fillId="24" borderId="0" xfId="0" applyFont="1" applyFill="1" applyBorder="1" applyAlignment="1">
      <alignment horizontal="center" vertical="center"/>
    </xf>
    <xf numFmtId="0" fontId="31" fillId="24" borderId="0" xfId="0" applyFont="1" applyFill="1" applyBorder="1" applyAlignment="1">
      <alignment horizontal="center" vertical="center"/>
    </xf>
    <xf numFmtId="0" fontId="18" fillId="24" borderId="0" xfId="0" applyFont="1" applyFill="1" applyBorder="1" applyAlignment="1">
      <alignment horizontal="center" vertical="center" wrapText="1"/>
    </xf>
    <xf numFmtId="0" fontId="31" fillId="24" borderId="10" xfId="0" applyFont="1" applyFill="1" applyBorder="1" applyAlignment="1">
      <alignment horizontal="left" vertical="center" wrapText="1"/>
    </xf>
    <xf numFmtId="0" fontId="18" fillId="24" borderId="10" xfId="0" applyFont="1" applyFill="1" applyBorder="1" applyAlignment="1">
      <alignment vertical="center" wrapText="1"/>
    </xf>
    <xf numFmtId="0" fontId="18" fillId="24" borderId="10" xfId="0" applyFont="1" applyFill="1" applyBorder="1" applyAlignment="1">
      <alignment horizontal="center" vertical="center" wrapText="1"/>
    </xf>
    <xf numFmtId="0" fontId="19" fillId="24" borderId="0" xfId="0" applyFont="1" applyFill="1" applyBorder="1" applyAlignment="1">
      <alignment vertical="center" wrapText="1"/>
    </xf>
    <xf numFmtId="173" fontId="19" fillId="24" borderId="10" xfId="0" applyNumberFormat="1" applyFont="1" applyFill="1" applyBorder="1" applyAlignment="1">
      <alignment horizontal="center" vertical="center" wrapText="1"/>
    </xf>
    <xf numFmtId="49" fontId="18" fillId="24" borderId="19" xfId="0" applyNumberFormat="1" applyFont="1" applyFill="1" applyBorder="1" applyAlignment="1">
      <alignment horizontal="center" vertical="center" wrapText="1"/>
    </xf>
    <xf numFmtId="49" fontId="19" fillId="24" borderId="21" xfId="0" applyNumberFormat="1" applyFont="1" applyFill="1" applyBorder="1" applyAlignment="1">
      <alignment horizontal="center" vertical="center" wrapText="1"/>
    </xf>
    <xf numFmtId="0" fontId="19" fillId="24" borderId="22" xfId="0" applyFont="1" applyFill="1" applyBorder="1" applyAlignment="1">
      <alignment horizontal="left" vertical="center" wrapText="1"/>
    </xf>
    <xf numFmtId="184" fontId="19" fillId="24" borderId="22" xfId="0" applyNumberFormat="1" applyFont="1" applyFill="1" applyBorder="1" applyAlignment="1">
      <alignment horizontal="center" vertical="center" wrapText="1"/>
    </xf>
    <xf numFmtId="174" fontId="19" fillId="24" borderId="22" xfId="677" applyNumberFormat="1" applyFont="1" applyFill="1" applyBorder="1" applyAlignment="1">
      <alignment horizontal="center" vertical="center" wrapText="1"/>
    </xf>
    <xf numFmtId="0" fontId="19" fillId="24" borderId="23" xfId="0" applyFont="1" applyFill="1" applyBorder="1" applyAlignment="1">
      <alignment horizontal="center" vertical="center" wrapText="1"/>
    </xf>
    <xf numFmtId="0" fontId="19" fillId="24" borderId="0" xfId="0" applyFont="1" applyFill="1" applyBorder="1" applyAlignment="1">
      <alignment horizontal="left" vertical="center" wrapText="1"/>
    </xf>
    <xf numFmtId="172" fontId="19" fillId="24" borderId="0" xfId="0" applyNumberFormat="1" applyFont="1" applyFill="1" applyBorder="1" applyAlignment="1">
      <alignment horizontal="center" vertical="center" wrapText="1"/>
    </xf>
    <xf numFmtId="49" fontId="28" fillId="24" borderId="0" xfId="0" applyNumberFormat="1" applyFont="1" applyFill="1" applyBorder="1" applyAlignment="1">
      <alignment horizontal="center" vertical="center" wrapText="1"/>
    </xf>
    <xf numFmtId="49" fontId="25" fillId="24" borderId="0" xfId="0" applyNumberFormat="1" applyFont="1" applyFill="1" applyBorder="1" applyAlignment="1">
      <alignment horizontal="center" vertical="center" wrapText="1"/>
    </xf>
    <xf numFmtId="184" fontId="25" fillId="24" borderId="0" xfId="0" applyNumberFormat="1" applyFont="1" applyFill="1" applyBorder="1" applyAlignment="1">
      <alignment horizontal="right" vertical="center" wrapText="1"/>
    </xf>
    <xf numFmtId="49" fontId="25" fillId="24" borderId="0" xfId="0" applyNumberFormat="1" applyFont="1" applyFill="1" applyBorder="1" applyAlignment="1">
      <alignment vertical="center" wrapText="1"/>
    </xf>
    <xf numFmtId="0" fontId="28" fillId="24" borderId="0" xfId="0" applyFont="1" applyFill="1" applyBorder="1" applyAlignment="1">
      <alignment horizontal="center" vertical="center" wrapText="1"/>
    </xf>
    <xf numFmtId="184" fontId="28" fillId="24" borderId="0" xfId="0" applyNumberFormat="1" applyFont="1" applyFill="1" applyBorder="1" applyAlignment="1">
      <alignment horizontal="right" vertical="center" wrapText="1"/>
    </xf>
    <xf numFmtId="2" fontId="28" fillId="24" borderId="0" xfId="0" applyNumberFormat="1" applyFont="1" applyFill="1" applyBorder="1" applyAlignment="1">
      <alignment horizontal="center" vertical="center" wrapText="1"/>
    </xf>
    <xf numFmtId="0" fontId="33" fillId="24" borderId="11" xfId="0" applyFont="1" applyFill="1" applyBorder="1" applyAlignment="1">
      <alignment horizontal="center" vertical="center" wrapText="1"/>
    </xf>
    <xf numFmtId="0" fontId="25" fillId="24" borderId="12" xfId="0" applyFont="1" applyFill="1" applyBorder="1" applyAlignment="1">
      <alignment horizontal="center" vertical="center" wrapText="1"/>
    </xf>
    <xf numFmtId="0" fontId="33" fillId="24" borderId="13" xfId="0" applyFont="1" applyFill="1" applyBorder="1" applyAlignment="1">
      <alignment horizontal="center" vertical="center" wrapText="1"/>
    </xf>
    <xf numFmtId="0" fontId="25" fillId="24" borderId="14" xfId="0" applyFont="1" applyFill="1" applyBorder="1" applyAlignment="1">
      <alignment horizontal="center" vertical="center" wrapText="1"/>
    </xf>
    <xf numFmtId="0" fontId="25" fillId="24" borderId="15" xfId="0" applyFont="1" applyFill="1" applyBorder="1" applyAlignment="1">
      <alignment horizontal="center" vertical="center" wrapText="1"/>
    </xf>
    <xf numFmtId="0" fontId="25" fillId="24" borderId="16" xfId="0" applyFont="1" applyFill="1" applyBorder="1" applyAlignment="1">
      <alignment horizontal="center" vertical="center" wrapText="1"/>
    </xf>
    <xf numFmtId="0" fontId="25" fillId="24" borderId="17" xfId="0" applyFont="1" applyFill="1" applyBorder="1" applyAlignment="1">
      <alignment horizontal="center" vertical="center" wrapText="1"/>
    </xf>
    <xf numFmtId="184" fontId="25" fillId="24" borderId="0" xfId="0" applyNumberFormat="1" applyFont="1" applyFill="1" applyBorder="1" applyAlignment="1">
      <alignment horizontal="center" vertical="center" wrapText="1"/>
    </xf>
    <xf numFmtId="0" fontId="25" fillId="24" borderId="11" xfId="0" applyFont="1" applyFill="1" applyBorder="1" applyAlignment="1">
      <alignment horizontal="center" vertical="center" wrapText="1"/>
    </xf>
    <xf numFmtId="184" fontId="28" fillId="24" borderId="18" xfId="0" applyNumberFormat="1" applyFont="1" applyFill="1" applyBorder="1" applyAlignment="1">
      <alignment horizontal="center" vertical="center" wrapText="1"/>
    </xf>
    <xf numFmtId="0" fontId="34" fillId="24" borderId="19" xfId="0" applyFont="1" applyFill="1" applyBorder="1" applyAlignment="1">
      <alignment horizontal="center" vertical="center" wrapText="1"/>
    </xf>
    <xf numFmtId="0" fontId="34" fillId="24" borderId="10" xfId="0" applyFont="1" applyFill="1" applyBorder="1" applyAlignment="1">
      <alignment vertical="center" wrapText="1"/>
    </xf>
    <xf numFmtId="184" fontId="34" fillId="24" borderId="20" xfId="0" applyNumberFormat="1" applyFont="1" applyFill="1" applyBorder="1" applyAlignment="1">
      <alignment horizontal="center" vertical="center" wrapText="1"/>
    </xf>
    <xf numFmtId="184" fontId="34" fillId="24" borderId="0" xfId="0" applyNumberFormat="1" applyFont="1" applyFill="1" applyBorder="1" applyAlignment="1">
      <alignment horizontal="right" vertical="center" wrapText="1"/>
    </xf>
    <xf numFmtId="3" fontId="34" fillId="24" borderId="0" xfId="0" applyNumberFormat="1" applyFont="1" applyFill="1" applyBorder="1" applyAlignment="1">
      <alignment vertical="center" wrapText="1"/>
    </xf>
    <xf numFmtId="0" fontId="35" fillId="24" borderId="0" xfId="0" applyFont="1" applyFill="1" applyBorder="1" applyAlignment="1">
      <alignment vertical="center" wrapText="1"/>
    </xf>
    <xf numFmtId="0" fontId="28" fillId="24" borderId="0" xfId="0" applyFont="1" applyFill="1" applyBorder="1" applyAlignment="1">
      <alignment horizontal="center" vertical="center" textRotation="90" wrapText="1"/>
    </xf>
    <xf numFmtId="0" fontId="35" fillId="24" borderId="0" xfId="0" applyFont="1" applyFill="1" applyAlignment="1">
      <alignment vertical="center" wrapText="1"/>
    </xf>
    <xf numFmtId="49" fontId="35" fillId="24" borderId="19" xfId="0" applyNumberFormat="1" applyFont="1" applyFill="1" applyBorder="1" applyAlignment="1">
      <alignment horizontal="center" vertical="center" wrapText="1"/>
    </xf>
    <xf numFmtId="0" fontId="25" fillId="24" borderId="10" xfId="619" applyFont="1" applyFill="1" applyBorder="1" applyAlignment="1">
      <alignment horizontal="left" vertical="center" wrapText="1"/>
      <protection/>
    </xf>
    <xf numFmtId="0" fontId="35" fillId="24" borderId="10" xfId="0" applyFont="1" applyFill="1" applyBorder="1" applyAlignment="1">
      <alignment vertical="center" wrapText="1"/>
    </xf>
    <xf numFmtId="184" fontId="35" fillId="24" borderId="20" xfId="0" applyNumberFormat="1" applyFont="1" applyFill="1" applyBorder="1" applyAlignment="1">
      <alignment horizontal="center" vertical="center" wrapText="1"/>
    </xf>
    <xf numFmtId="184" fontId="35" fillId="24" borderId="0" xfId="0" applyNumberFormat="1" applyFont="1" applyFill="1" applyBorder="1" applyAlignment="1">
      <alignment horizontal="right" vertical="center" wrapText="1"/>
    </xf>
    <xf numFmtId="3" fontId="35" fillId="24" borderId="0" xfId="0" applyNumberFormat="1" applyFont="1" applyFill="1" applyBorder="1" applyAlignment="1">
      <alignment vertical="center" wrapText="1"/>
    </xf>
    <xf numFmtId="0" fontId="25" fillId="24" borderId="10" xfId="0" applyFont="1" applyFill="1" applyBorder="1" applyAlignment="1">
      <alignment horizontal="left" vertical="center" wrapText="1"/>
    </xf>
    <xf numFmtId="0" fontId="37" fillId="24" borderId="10" xfId="0" applyFont="1" applyFill="1" applyBorder="1" applyAlignment="1">
      <alignment vertical="top" wrapText="1"/>
    </xf>
    <xf numFmtId="0" fontId="38" fillId="24" borderId="10" xfId="0" applyFont="1" applyFill="1" applyBorder="1" applyAlignment="1">
      <alignment vertical="top" wrapText="1"/>
    </xf>
    <xf numFmtId="0" fontId="25" fillId="24" borderId="10" xfId="0" applyFont="1" applyFill="1" applyBorder="1" applyAlignment="1">
      <alignment vertical="top" wrapText="1"/>
    </xf>
    <xf numFmtId="0" fontId="28" fillId="24" borderId="0" xfId="0" applyNumberFormat="1" applyFont="1" applyFill="1" applyBorder="1" applyAlignment="1">
      <alignment horizontal="left" vertical="center" wrapText="1"/>
    </xf>
    <xf numFmtId="0" fontId="28" fillId="24" borderId="19" xfId="0" applyFont="1" applyFill="1" applyBorder="1" applyAlignment="1">
      <alignment horizontal="center" vertical="center" wrapText="1"/>
    </xf>
    <xf numFmtId="0" fontId="28" fillId="24" borderId="10" xfId="0" applyFont="1" applyFill="1" applyBorder="1" applyAlignment="1">
      <alignment horizontal="left" vertical="center" wrapText="1"/>
    </xf>
    <xf numFmtId="49" fontId="25" fillId="24" borderId="19" xfId="0" applyNumberFormat="1" applyFont="1" applyFill="1" applyBorder="1" applyAlignment="1">
      <alignment horizontal="center" vertical="center" wrapText="1"/>
    </xf>
    <xf numFmtId="0" fontId="25" fillId="24" borderId="10" xfId="0" applyFont="1" applyFill="1" applyBorder="1" applyAlignment="1">
      <alignment vertical="center" wrapText="1"/>
    </xf>
    <xf numFmtId="49" fontId="34" fillId="24" borderId="19" xfId="0" applyNumberFormat="1" applyFont="1" applyFill="1" applyBorder="1" applyAlignment="1">
      <alignment horizontal="center" vertical="center" wrapText="1"/>
    </xf>
    <xf numFmtId="49" fontId="25" fillId="24" borderId="21" xfId="0" applyNumberFormat="1" applyFont="1" applyFill="1" applyBorder="1" applyAlignment="1">
      <alignment horizontal="center" vertical="center" wrapText="1"/>
    </xf>
    <xf numFmtId="0" fontId="25" fillId="24" borderId="22" xfId="0" applyFont="1" applyFill="1" applyBorder="1" applyAlignment="1">
      <alignment vertical="center" wrapText="1"/>
    </xf>
    <xf numFmtId="0" fontId="35" fillId="24" borderId="22" xfId="0" applyFont="1" applyFill="1" applyBorder="1" applyAlignment="1">
      <alignment vertical="center" wrapText="1"/>
    </xf>
    <xf numFmtId="184" fontId="35" fillId="24" borderId="23" xfId="0" applyNumberFormat="1" applyFont="1" applyFill="1" applyBorder="1" applyAlignment="1">
      <alignment horizontal="center" vertical="center" wrapText="1"/>
    </xf>
    <xf numFmtId="184" fontId="35" fillId="24" borderId="0" xfId="0" applyNumberFormat="1" applyFont="1" applyFill="1" applyBorder="1" applyAlignment="1">
      <alignment horizontal="right" vertical="center" wrapText="1"/>
    </xf>
    <xf numFmtId="184" fontId="40" fillId="24" borderId="0" xfId="0" applyNumberFormat="1" applyFont="1" applyFill="1" applyBorder="1" applyAlignment="1">
      <alignment horizontal="right" vertical="center" wrapText="1"/>
    </xf>
    <xf numFmtId="0" fontId="40" fillId="24" borderId="0" xfId="0" applyFont="1" applyFill="1" applyBorder="1" applyAlignment="1">
      <alignment vertical="center" wrapText="1"/>
    </xf>
    <xf numFmtId="0" fontId="40" fillId="24" borderId="0" xfId="0" applyFont="1" applyFill="1" applyAlignment="1">
      <alignment vertical="center" wrapText="1"/>
    </xf>
    <xf numFmtId="0" fontId="35" fillId="24" borderId="0" xfId="0" applyFont="1" applyFill="1" applyAlignment="1">
      <alignment horizontal="center" vertical="center" wrapText="1"/>
    </xf>
    <xf numFmtId="0" fontId="38" fillId="24" borderId="14" xfId="0" applyFont="1" applyFill="1" applyBorder="1" applyAlignment="1">
      <alignment horizontal="left" vertical="center" wrapText="1"/>
    </xf>
    <xf numFmtId="0" fontId="38" fillId="24" borderId="24" xfId="0" applyFont="1" applyFill="1" applyBorder="1" applyAlignment="1">
      <alignment horizontal="left" vertical="center" wrapText="1"/>
    </xf>
    <xf numFmtId="0" fontId="19" fillId="24" borderId="13" xfId="0" applyFont="1" applyFill="1" applyBorder="1" applyAlignment="1">
      <alignment horizontal="center" vertical="center"/>
    </xf>
    <xf numFmtId="0" fontId="19" fillId="24" borderId="25" xfId="0" applyFont="1" applyFill="1" applyBorder="1" applyAlignment="1">
      <alignment horizontal="center" vertical="center"/>
    </xf>
    <xf numFmtId="49" fontId="23" fillId="24" borderId="0" xfId="0" applyNumberFormat="1" applyFont="1" applyFill="1" applyBorder="1" applyAlignment="1">
      <alignment horizontal="right" wrapText="1"/>
    </xf>
    <xf numFmtId="0" fontId="23" fillId="24" borderId="0" xfId="0" applyFont="1" applyFill="1" applyAlignment="1">
      <alignment horizontal="left" wrapText="1"/>
    </xf>
    <xf numFmtId="0" fontId="23" fillId="24" borderId="0" xfId="0" applyFont="1" applyFill="1" applyBorder="1" applyAlignment="1">
      <alignment horizontal="left" wrapText="1"/>
    </xf>
    <xf numFmtId="0" fontId="23" fillId="24" borderId="0" xfId="0" applyFont="1" applyFill="1" applyBorder="1" applyAlignment="1">
      <alignment horizontal="left" vertical="center" wrapText="1"/>
    </xf>
    <xf numFmtId="0" fontId="22" fillId="24" borderId="0" xfId="0" applyFont="1" applyFill="1" applyAlignment="1">
      <alignment horizontal="left" vertical="center" wrapText="1"/>
    </xf>
    <xf numFmtId="0" fontId="23" fillId="24" borderId="0" xfId="0" applyFont="1" applyFill="1" applyAlignment="1">
      <alignment horizontal="left" vertical="center" wrapText="1"/>
    </xf>
    <xf numFmtId="0" fontId="24" fillId="24" borderId="0" xfId="0" applyFont="1" applyFill="1" applyAlignment="1">
      <alignment horizontal="left" vertical="center" wrapText="1"/>
    </xf>
    <xf numFmtId="49" fontId="26" fillId="24" borderId="0" xfId="0" applyNumberFormat="1" applyFont="1" applyFill="1" applyBorder="1" applyAlignment="1">
      <alignment horizontal="center" wrapText="1"/>
    </xf>
    <xf numFmtId="0" fontId="28" fillId="24" borderId="0" xfId="0" applyFont="1" applyFill="1" applyBorder="1" applyAlignment="1">
      <alignment horizontal="left" vertical="center" wrapText="1"/>
    </xf>
    <xf numFmtId="0" fontId="28" fillId="24" borderId="12" xfId="0" applyFont="1" applyFill="1" applyBorder="1" applyAlignment="1">
      <alignment horizontal="center" vertical="center" wrapText="1"/>
    </xf>
    <xf numFmtId="0" fontId="28" fillId="24" borderId="14" xfId="0" applyFont="1" applyFill="1" applyBorder="1" applyAlignment="1">
      <alignment horizontal="center" vertical="center" wrapText="1"/>
    </xf>
    <xf numFmtId="172" fontId="28" fillId="24" borderId="16" xfId="0" applyNumberFormat="1" applyFont="1" applyFill="1" applyBorder="1" applyAlignment="1">
      <alignment horizontal="center" vertical="center" textRotation="90" wrapText="1"/>
    </xf>
    <xf numFmtId="172" fontId="28" fillId="24" borderId="26" xfId="0" applyNumberFormat="1" applyFont="1" applyFill="1" applyBorder="1" applyAlignment="1">
      <alignment horizontal="center" vertical="center" textRotation="90" wrapText="1"/>
    </xf>
    <xf numFmtId="0" fontId="28" fillId="24" borderId="18" xfId="0" applyFont="1" applyFill="1" applyBorder="1" applyAlignment="1">
      <alignment horizontal="center" vertical="center" wrapText="1"/>
    </xf>
    <xf numFmtId="0" fontId="28" fillId="24" borderId="27" xfId="0" applyFont="1" applyFill="1" applyBorder="1" applyAlignment="1">
      <alignment horizontal="center" vertical="center" wrapText="1"/>
    </xf>
    <xf numFmtId="49" fontId="28" fillId="24" borderId="0" xfId="0" applyNumberFormat="1" applyFont="1" applyFill="1" applyBorder="1" applyAlignment="1">
      <alignment horizontal="center" wrapText="1"/>
    </xf>
    <xf numFmtId="0" fontId="25" fillId="24" borderId="12" xfId="0" applyFont="1" applyFill="1" applyBorder="1" applyAlignment="1">
      <alignment horizontal="center" vertical="center" wrapText="1"/>
    </xf>
    <xf numFmtId="0" fontId="25" fillId="24" borderId="14" xfId="0" applyFont="1" applyFill="1" applyBorder="1" applyAlignment="1">
      <alignment horizontal="center" vertical="center" wrapText="1"/>
    </xf>
    <xf numFmtId="0" fontId="25" fillId="24" borderId="18" xfId="0" applyFont="1" applyFill="1" applyBorder="1" applyAlignment="1">
      <alignment horizontal="center" vertical="center" wrapText="1"/>
    </xf>
    <xf numFmtId="0" fontId="25" fillId="24" borderId="27" xfId="0" applyFont="1" applyFill="1" applyBorder="1" applyAlignment="1">
      <alignment horizontal="center" vertical="center" wrapText="1"/>
    </xf>
    <xf numFmtId="0" fontId="35" fillId="24" borderId="0" xfId="0" applyFont="1" applyFill="1" applyBorder="1" applyAlignment="1">
      <alignment horizontal="left" vertical="center" wrapText="1"/>
    </xf>
    <xf numFmtId="0" fontId="22" fillId="24" borderId="0" xfId="0" applyFont="1" applyFill="1" applyBorder="1" applyAlignment="1">
      <alignment horizontal="left" vertical="center" wrapText="1"/>
    </xf>
    <xf numFmtId="0" fontId="40" fillId="24" borderId="0" xfId="0" applyFont="1" applyFill="1" applyAlignment="1">
      <alignment horizontal="right" vertical="center" wrapText="1" indent="4"/>
    </xf>
    <xf numFmtId="0" fontId="41" fillId="24" borderId="0" xfId="0" applyFont="1" applyFill="1" applyAlignment="1">
      <alignment horizontal="left" vertical="center" wrapText="1"/>
    </xf>
  </cellXfs>
  <cellStyles count="742">
    <cellStyle name="Normal" xfId="0"/>
    <cellStyle name="20% - Акцент1" xfId="15"/>
    <cellStyle name="20% - Акцент1 2" xfId="16"/>
    <cellStyle name="20% - Акцент1 2 2" xfId="17"/>
    <cellStyle name="20% - Акцент1 2 3" xfId="18"/>
    <cellStyle name="20% - Акцент1 2 4" xfId="19"/>
    <cellStyle name="20% - Акцент1 3" xfId="20"/>
    <cellStyle name="20% - Акцент1 3 2" xfId="21"/>
    <cellStyle name="20% - Акцент1 3 3" xfId="22"/>
    <cellStyle name="20% - Акцент1 3 4" xfId="23"/>
    <cellStyle name="20% - Акцент1 4" xfId="24"/>
    <cellStyle name="20% - Акцент1 4 2" xfId="25"/>
    <cellStyle name="20% - Акцент1 4 3" xfId="26"/>
    <cellStyle name="20% - Акцент1 4 4" xfId="27"/>
    <cellStyle name="20% - Акцент1 5" xfId="28"/>
    <cellStyle name="20% - Акцент1 5 2" xfId="29"/>
    <cellStyle name="20% - Акцент1 5 3" xfId="30"/>
    <cellStyle name="20% - Акцент1 5 4" xfId="31"/>
    <cellStyle name="20% - Акцент2" xfId="32"/>
    <cellStyle name="20% - Акцент2 2" xfId="33"/>
    <cellStyle name="20% - Акцент2 2 2" xfId="34"/>
    <cellStyle name="20% - Акцент2 2 3" xfId="35"/>
    <cellStyle name="20% - Акцент2 2 4" xfId="36"/>
    <cellStyle name="20% - Акцент2 3" xfId="37"/>
    <cellStyle name="20% - Акцент2 3 2" xfId="38"/>
    <cellStyle name="20% - Акцент2 3 3" xfId="39"/>
    <cellStyle name="20% - Акцент2 3 4" xfId="40"/>
    <cellStyle name="20% - Акцент2 4" xfId="41"/>
    <cellStyle name="20% - Акцент2 4 2" xfId="42"/>
    <cellStyle name="20% - Акцент2 4 3" xfId="43"/>
    <cellStyle name="20% - Акцент2 4 4" xfId="44"/>
    <cellStyle name="20% - Акцент2 5" xfId="45"/>
    <cellStyle name="20% - Акцент2 5 2" xfId="46"/>
    <cellStyle name="20% - Акцент2 5 3" xfId="47"/>
    <cellStyle name="20% - Акцент2 5 4" xfId="48"/>
    <cellStyle name="20% - Акцент3" xfId="49"/>
    <cellStyle name="20% - Акцент3 2" xfId="50"/>
    <cellStyle name="20% - Акцент3 2 2" xfId="51"/>
    <cellStyle name="20% - Акцент3 2 3" xfId="52"/>
    <cellStyle name="20% - Акцент3 2 4" xfId="53"/>
    <cellStyle name="20% - Акцент3 3" xfId="54"/>
    <cellStyle name="20% - Акцент3 3 2" xfId="55"/>
    <cellStyle name="20% - Акцент3 3 3" xfId="56"/>
    <cellStyle name="20% - Акцент3 3 4" xfId="57"/>
    <cellStyle name="20% - Акцент3 4" xfId="58"/>
    <cellStyle name="20% - Акцент3 4 2" xfId="59"/>
    <cellStyle name="20% - Акцент3 4 3" xfId="60"/>
    <cellStyle name="20% - Акцент3 4 4" xfId="61"/>
    <cellStyle name="20% - Акцент3 5" xfId="62"/>
    <cellStyle name="20% - Акцент3 5 2" xfId="63"/>
    <cellStyle name="20% - Акцент3 5 3" xfId="64"/>
    <cellStyle name="20% - Акцент3 5 4" xfId="65"/>
    <cellStyle name="20% - Акцент4" xfId="66"/>
    <cellStyle name="20% - Акцент4 2" xfId="67"/>
    <cellStyle name="20% - Акцент4 2 2" xfId="68"/>
    <cellStyle name="20% - Акцент4 2 3" xfId="69"/>
    <cellStyle name="20% - Акцент4 2 4" xfId="70"/>
    <cellStyle name="20% - Акцент4 3" xfId="71"/>
    <cellStyle name="20% - Акцент4 3 2" xfId="72"/>
    <cellStyle name="20% - Акцент4 3 3" xfId="73"/>
    <cellStyle name="20% - Акцент4 3 4" xfId="74"/>
    <cellStyle name="20% - Акцент4 4" xfId="75"/>
    <cellStyle name="20% - Акцент4 4 2" xfId="76"/>
    <cellStyle name="20% - Акцент4 4 3" xfId="77"/>
    <cellStyle name="20% - Акцент4 4 4" xfId="78"/>
    <cellStyle name="20% - Акцент4 5" xfId="79"/>
    <cellStyle name="20% - Акцент4 5 2" xfId="80"/>
    <cellStyle name="20% - Акцент4 5 3" xfId="81"/>
    <cellStyle name="20% - Акцент4 5 4" xfId="82"/>
    <cellStyle name="20% - Акцент5" xfId="83"/>
    <cellStyle name="20% - Акцент5 2" xfId="84"/>
    <cellStyle name="20% - Акцент5 2 2" xfId="85"/>
    <cellStyle name="20% - Акцент5 2 3" xfId="86"/>
    <cellStyle name="20% - Акцент5 2 4" xfId="87"/>
    <cellStyle name="20% - Акцент5 3" xfId="88"/>
    <cellStyle name="20% - Акцент5 3 2" xfId="89"/>
    <cellStyle name="20% - Акцент5 3 3" xfId="90"/>
    <cellStyle name="20% - Акцент5 3 4" xfId="91"/>
    <cellStyle name="20% - Акцент5 4" xfId="92"/>
    <cellStyle name="20% - Акцент5 4 2" xfId="93"/>
    <cellStyle name="20% - Акцент5 4 3" xfId="94"/>
    <cellStyle name="20% - Акцент5 4 4" xfId="95"/>
    <cellStyle name="20% - Акцент5 5" xfId="96"/>
    <cellStyle name="20% - Акцент5 5 2" xfId="97"/>
    <cellStyle name="20% - Акцент5 5 3" xfId="98"/>
    <cellStyle name="20% - Акцент5 5 4" xfId="99"/>
    <cellStyle name="20% - Акцент6" xfId="100"/>
    <cellStyle name="20% - Акцент6 2" xfId="101"/>
    <cellStyle name="20% - Акцент6 2 2" xfId="102"/>
    <cellStyle name="20% - Акцент6 2 3" xfId="103"/>
    <cellStyle name="20% - Акцент6 2 4" xfId="104"/>
    <cellStyle name="20% - Акцент6 3" xfId="105"/>
    <cellStyle name="20% - Акцент6 3 2" xfId="106"/>
    <cellStyle name="20% - Акцент6 3 3" xfId="107"/>
    <cellStyle name="20% - Акцент6 3 4" xfId="108"/>
    <cellStyle name="20% - Акцент6 4" xfId="109"/>
    <cellStyle name="20% - Акцент6 4 2" xfId="110"/>
    <cellStyle name="20% - Акцент6 4 3" xfId="111"/>
    <cellStyle name="20% - Акцент6 4 4" xfId="112"/>
    <cellStyle name="20% - Акцент6 5" xfId="113"/>
    <cellStyle name="20% - Акцент6 5 2" xfId="114"/>
    <cellStyle name="20% - Акцент6 5 3" xfId="115"/>
    <cellStyle name="20% - Акцент6 5 4" xfId="116"/>
    <cellStyle name="40% - Акцент1" xfId="117"/>
    <cellStyle name="40% - Акцент1 2" xfId="118"/>
    <cellStyle name="40% - Акцент1 2 2" xfId="119"/>
    <cellStyle name="40% - Акцент1 2 3" xfId="120"/>
    <cellStyle name="40% - Акцент1 2 4" xfId="121"/>
    <cellStyle name="40% - Акцент1 3" xfId="122"/>
    <cellStyle name="40% - Акцент1 3 2" xfId="123"/>
    <cellStyle name="40% - Акцент1 3 3" xfId="124"/>
    <cellStyle name="40% - Акцент1 3 4" xfId="125"/>
    <cellStyle name="40% - Акцент1 4" xfId="126"/>
    <cellStyle name="40% - Акцент1 4 2" xfId="127"/>
    <cellStyle name="40% - Акцент1 4 3" xfId="128"/>
    <cellStyle name="40% - Акцент1 4 4" xfId="129"/>
    <cellStyle name="40% - Акцент1 5" xfId="130"/>
    <cellStyle name="40% - Акцент1 5 2" xfId="131"/>
    <cellStyle name="40% - Акцент1 5 3" xfId="132"/>
    <cellStyle name="40% - Акцент1 5 4" xfId="133"/>
    <cellStyle name="40% - Акцент2" xfId="134"/>
    <cellStyle name="40% - Акцент2 2" xfId="135"/>
    <cellStyle name="40% - Акцент2 2 2" xfId="136"/>
    <cellStyle name="40% - Акцент2 2 3" xfId="137"/>
    <cellStyle name="40% - Акцент2 2 4" xfId="138"/>
    <cellStyle name="40% - Акцент2 3" xfId="139"/>
    <cellStyle name="40% - Акцент2 3 2" xfId="140"/>
    <cellStyle name="40% - Акцент2 3 3" xfId="141"/>
    <cellStyle name="40% - Акцент2 3 4" xfId="142"/>
    <cellStyle name="40% - Акцент2 4" xfId="143"/>
    <cellStyle name="40% - Акцент2 4 2" xfId="144"/>
    <cellStyle name="40% - Акцент2 4 3" xfId="145"/>
    <cellStyle name="40% - Акцент2 4 4" xfId="146"/>
    <cellStyle name="40% - Акцент2 5" xfId="147"/>
    <cellStyle name="40% - Акцент2 5 2" xfId="148"/>
    <cellStyle name="40% - Акцент2 5 3" xfId="149"/>
    <cellStyle name="40% - Акцент2 5 4" xfId="150"/>
    <cellStyle name="40% - Акцент3" xfId="151"/>
    <cellStyle name="40% - Акцент3 2" xfId="152"/>
    <cellStyle name="40% - Акцент3 2 2" xfId="153"/>
    <cellStyle name="40% - Акцент3 2 3" xfId="154"/>
    <cellStyle name="40% - Акцент3 2 4" xfId="155"/>
    <cellStyle name="40% - Акцент3 3" xfId="156"/>
    <cellStyle name="40% - Акцент3 3 2" xfId="157"/>
    <cellStyle name="40% - Акцент3 3 3" xfId="158"/>
    <cellStyle name="40% - Акцент3 3 4" xfId="159"/>
    <cellStyle name="40% - Акцент3 4" xfId="160"/>
    <cellStyle name="40% - Акцент3 4 2" xfId="161"/>
    <cellStyle name="40% - Акцент3 4 3" xfId="162"/>
    <cellStyle name="40% - Акцент3 4 4" xfId="163"/>
    <cellStyle name="40% - Акцент3 5" xfId="164"/>
    <cellStyle name="40% - Акцент3 5 2" xfId="165"/>
    <cellStyle name="40% - Акцент3 5 3" xfId="166"/>
    <cellStyle name="40% - Акцент3 5 4" xfId="167"/>
    <cellStyle name="40% - Акцент4" xfId="168"/>
    <cellStyle name="40% - Акцент4 2" xfId="169"/>
    <cellStyle name="40% - Акцент4 2 2" xfId="170"/>
    <cellStyle name="40% - Акцент4 2 3" xfId="171"/>
    <cellStyle name="40% - Акцент4 2 4" xfId="172"/>
    <cellStyle name="40% - Акцент4 3" xfId="173"/>
    <cellStyle name="40% - Акцент4 3 2" xfId="174"/>
    <cellStyle name="40% - Акцент4 3 3" xfId="175"/>
    <cellStyle name="40% - Акцент4 3 4" xfId="176"/>
    <cellStyle name="40% - Акцент4 4" xfId="177"/>
    <cellStyle name="40% - Акцент4 4 2" xfId="178"/>
    <cellStyle name="40% - Акцент4 4 3" xfId="179"/>
    <cellStyle name="40% - Акцент4 4 4" xfId="180"/>
    <cellStyle name="40% - Акцент4 5" xfId="181"/>
    <cellStyle name="40% - Акцент4 5 2" xfId="182"/>
    <cellStyle name="40% - Акцент4 5 3" xfId="183"/>
    <cellStyle name="40% - Акцент4 5 4" xfId="184"/>
    <cellStyle name="40% - Акцент5" xfId="185"/>
    <cellStyle name="40% - Акцент5 2" xfId="186"/>
    <cellStyle name="40% - Акцент5 2 2" xfId="187"/>
    <cellStyle name="40% - Акцент5 2 3" xfId="188"/>
    <cellStyle name="40% - Акцент5 2 4" xfId="189"/>
    <cellStyle name="40% - Акцент5 3" xfId="190"/>
    <cellStyle name="40% - Акцент5 3 2" xfId="191"/>
    <cellStyle name="40% - Акцент5 3 3" xfId="192"/>
    <cellStyle name="40% - Акцент5 3 4" xfId="193"/>
    <cellStyle name="40% - Акцент5 4" xfId="194"/>
    <cellStyle name="40% - Акцент5 4 2" xfId="195"/>
    <cellStyle name="40% - Акцент5 4 3" xfId="196"/>
    <cellStyle name="40% - Акцент5 4 4" xfId="197"/>
    <cellStyle name="40% - Акцент5 5" xfId="198"/>
    <cellStyle name="40% - Акцент5 5 2" xfId="199"/>
    <cellStyle name="40% - Акцент5 5 3" xfId="200"/>
    <cellStyle name="40% - Акцент5 5 4" xfId="201"/>
    <cellStyle name="40% - Акцент6" xfId="202"/>
    <cellStyle name="40% - Акцент6 2" xfId="203"/>
    <cellStyle name="40% - Акцент6 2 2" xfId="204"/>
    <cellStyle name="40% - Акцент6 2 3" xfId="205"/>
    <cellStyle name="40% - Акцент6 2 4" xfId="206"/>
    <cellStyle name="40% - Акцент6 3" xfId="207"/>
    <cellStyle name="40% - Акцент6 3 2" xfId="208"/>
    <cellStyle name="40% - Акцент6 3 3" xfId="209"/>
    <cellStyle name="40% - Акцент6 3 4" xfId="210"/>
    <cellStyle name="40% - Акцент6 4" xfId="211"/>
    <cellStyle name="40% - Акцент6 4 2" xfId="212"/>
    <cellStyle name="40% - Акцент6 4 3" xfId="213"/>
    <cellStyle name="40% - Акцент6 4 4" xfId="214"/>
    <cellStyle name="40% - Акцент6 5" xfId="215"/>
    <cellStyle name="40% - Акцент6 5 2" xfId="216"/>
    <cellStyle name="40% - Акцент6 5 3" xfId="217"/>
    <cellStyle name="40% - Акцент6 5 4" xfId="218"/>
    <cellStyle name="60% - Акцент1" xfId="219"/>
    <cellStyle name="60% - Акцент1 2" xfId="220"/>
    <cellStyle name="60% - Акцент1 2 2" xfId="221"/>
    <cellStyle name="60% - Акцент1 2 3" xfId="222"/>
    <cellStyle name="60% - Акцент1 2 4" xfId="223"/>
    <cellStyle name="60% - Акцент1 3" xfId="224"/>
    <cellStyle name="60% - Акцент1 3 2" xfId="225"/>
    <cellStyle name="60% - Акцент1 3 3" xfId="226"/>
    <cellStyle name="60% - Акцент1 3 4" xfId="227"/>
    <cellStyle name="60% - Акцент1 4" xfId="228"/>
    <cellStyle name="60% - Акцент1 4 2" xfId="229"/>
    <cellStyle name="60% - Акцент1 4 3" xfId="230"/>
    <cellStyle name="60% - Акцент1 4 4" xfId="231"/>
    <cellStyle name="60% - Акцент1 5" xfId="232"/>
    <cellStyle name="60% - Акцент1 5 2" xfId="233"/>
    <cellStyle name="60% - Акцент1 5 3" xfId="234"/>
    <cellStyle name="60% - Акцент1 5 4" xfId="235"/>
    <cellStyle name="60% - Акцент2" xfId="236"/>
    <cellStyle name="60% - Акцент2 2" xfId="237"/>
    <cellStyle name="60% - Акцент2 2 2" xfId="238"/>
    <cellStyle name="60% - Акцент2 2 3" xfId="239"/>
    <cellStyle name="60% - Акцент2 2 4" xfId="240"/>
    <cellStyle name="60% - Акцент2 3" xfId="241"/>
    <cellStyle name="60% - Акцент2 3 2" xfId="242"/>
    <cellStyle name="60% - Акцент2 3 3" xfId="243"/>
    <cellStyle name="60% - Акцент2 3 4" xfId="244"/>
    <cellStyle name="60% - Акцент2 4" xfId="245"/>
    <cellStyle name="60% - Акцент2 4 2" xfId="246"/>
    <cellStyle name="60% - Акцент2 4 3" xfId="247"/>
    <cellStyle name="60% - Акцент2 4 4" xfId="248"/>
    <cellStyle name="60% - Акцент2 5" xfId="249"/>
    <cellStyle name="60% - Акцент2 5 2" xfId="250"/>
    <cellStyle name="60% - Акцент2 5 3" xfId="251"/>
    <cellStyle name="60% - Акцент2 5 4" xfId="252"/>
    <cellStyle name="60% - Акцент3" xfId="253"/>
    <cellStyle name="60% - Акцент3 2" xfId="254"/>
    <cellStyle name="60% - Акцент3 2 2" xfId="255"/>
    <cellStyle name="60% - Акцент3 2 3" xfId="256"/>
    <cellStyle name="60% - Акцент3 2 4" xfId="257"/>
    <cellStyle name="60% - Акцент3 3" xfId="258"/>
    <cellStyle name="60% - Акцент3 3 2" xfId="259"/>
    <cellStyle name="60% - Акцент3 3 3" xfId="260"/>
    <cellStyle name="60% - Акцент3 3 4" xfId="261"/>
    <cellStyle name="60% - Акцент3 4" xfId="262"/>
    <cellStyle name="60% - Акцент3 4 2" xfId="263"/>
    <cellStyle name="60% - Акцент3 4 3" xfId="264"/>
    <cellStyle name="60% - Акцент3 4 4" xfId="265"/>
    <cellStyle name="60% - Акцент3 5" xfId="266"/>
    <cellStyle name="60% - Акцент3 5 2" xfId="267"/>
    <cellStyle name="60% - Акцент3 5 3" xfId="268"/>
    <cellStyle name="60% - Акцент3 5 4" xfId="269"/>
    <cellStyle name="60% - Акцент4" xfId="270"/>
    <cellStyle name="60% - Акцент4 2" xfId="271"/>
    <cellStyle name="60% - Акцент4 2 2" xfId="272"/>
    <cellStyle name="60% - Акцент4 2 3" xfId="273"/>
    <cellStyle name="60% - Акцент4 2 4" xfId="274"/>
    <cellStyle name="60% - Акцент4 3" xfId="275"/>
    <cellStyle name="60% - Акцент4 3 2" xfId="276"/>
    <cellStyle name="60% - Акцент4 3 3" xfId="277"/>
    <cellStyle name="60% - Акцент4 3 4" xfId="278"/>
    <cellStyle name="60% - Акцент4 4" xfId="279"/>
    <cellStyle name="60% - Акцент4 4 2" xfId="280"/>
    <cellStyle name="60% - Акцент4 4 3" xfId="281"/>
    <cellStyle name="60% - Акцент4 4 4" xfId="282"/>
    <cellStyle name="60% - Акцент4 5" xfId="283"/>
    <cellStyle name="60% - Акцент4 5 2" xfId="284"/>
    <cellStyle name="60% - Акцент4 5 3" xfId="285"/>
    <cellStyle name="60% - Акцент4 5 4" xfId="286"/>
    <cellStyle name="60% - Акцент5" xfId="287"/>
    <cellStyle name="60% - Акцент5 2" xfId="288"/>
    <cellStyle name="60% - Акцент5 2 2" xfId="289"/>
    <cellStyle name="60% - Акцент5 2 3" xfId="290"/>
    <cellStyle name="60% - Акцент5 2 4" xfId="291"/>
    <cellStyle name="60% - Акцент5 3" xfId="292"/>
    <cellStyle name="60% - Акцент5 3 2" xfId="293"/>
    <cellStyle name="60% - Акцент5 3 3" xfId="294"/>
    <cellStyle name="60% - Акцент5 3 4" xfId="295"/>
    <cellStyle name="60% - Акцент5 4" xfId="296"/>
    <cellStyle name="60% - Акцент5 4 2" xfId="297"/>
    <cellStyle name="60% - Акцент5 4 3" xfId="298"/>
    <cellStyle name="60% - Акцент5 4 4" xfId="299"/>
    <cellStyle name="60% - Акцент5 5" xfId="300"/>
    <cellStyle name="60% - Акцент5 5 2" xfId="301"/>
    <cellStyle name="60% - Акцент5 5 3" xfId="302"/>
    <cellStyle name="60% - Акцент5 5 4" xfId="303"/>
    <cellStyle name="60% - Акцент6" xfId="304"/>
    <cellStyle name="60% - Акцент6 2" xfId="305"/>
    <cellStyle name="60% - Акцент6 2 2" xfId="306"/>
    <cellStyle name="60% - Акцент6 2 3" xfId="307"/>
    <cellStyle name="60% - Акцент6 2 4" xfId="308"/>
    <cellStyle name="60% - Акцент6 3" xfId="309"/>
    <cellStyle name="60% - Акцент6 3 2" xfId="310"/>
    <cellStyle name="60% - Акцент6 3 3" xfId="311"/>
    <cellStyle name="60% - Акцент6 3 4" xfId="312"/>
    <cellStyle name="60% - Акцент6 4" xfId="313"/>
    <cellStyle name="60% - Акцент6 4 2" xfId="314"/>
    <cellStyle name="60% - Акцент6 4 3" xfId="315"/>
    <cellStyle name="60% - Акцент6 4 4" xfId="316"/>
    <cellStyle name="60% - Акцент6 5" xfId="317"/>
    <cellStyle name="60% - Акцент6 5 2" xfId="318"/>
    <cellStyle name="60% - Акцент6 5 3" xfId="319"/>
    <cellStyle name="60% - Акцент6 5 4" xfId="320"/>
    <cellStyle name="Акцент1" xfId="321"/>
    <cellStyle name="Акцент1 2" xfId="322"/>
    <cellStyle name="Акцент1 2 2" xfId="323"/>
    <cellStyle name="Акцент1 2 3" xfId="324"/>
    <cellStyle name="Акцент1 2 4" xfId="325"/>
    <cellStyle name="Акцент1 3" xfId="326"/>
    <cellStyle name="Акцент1 3 2" xfId="327"/>
    <cellStyle name="Акцент1 3 3" xfId="328"/>
    <cellStyle name="Акцент1 3 4" xfId="329"/>
    <cellStyle name="Акцент1 4" xfId="330"/>
    <cellStyle name="Акцент1 4 2" xfId="331"/>
    <cellStyle name="Акцент1 4 3" xfId="332"/>
    <cellStyle name="Акцент1 4 4" xfId="333"/>
    <cellStyle name="Акцент1 5" xfId="334"/>
    <cellStyle name="Акцент1 5 2" xfId="335"/>
    <cellStyle name="Акцент1 5 3" xfId="336"/>
    <cellStyle name="Акцент1 5 4" xfId="337"/>
    <cellStyle name="Акцент2" xfId="338"/>
    <cellStyle name="Акцент2 2" xfId="339"/>
    <cellStyle name="Акцент2 2 2" xfId="340"/>
    <cellStyle name="Акцент2 2 3" xfId="341"/>
    <cellStyle name="Акцент2 2 4" xfId="342"/>
    <cellStyle name="Акцент2 3" xfId="343"/>
    <cellStyle name="Акцент2 3 2" xfId="344"/>
    <cellStyle name="Акцент2 3 3" xfId="345"/>
    <cellStyle name="Акцент2 3 4" xfId="346"/>
    <cellStyle name="Акцент2 4" xfId="347"/>
    <cellStyle name="Акцент2 4 2" xfId="348"/>
    <cellStyle name="Акцент2 4 3" xfId="349"/>
    <cellStyle name="Акцент2 4 4" xfId="350"/>
    <cellStyle name="Акцент2 5" xfId="351"/>
    <cellStyle name="Акцент2 5 2" xfId="352"/>
    <cellStyle name="Акцент2 5 3" xfId="353"/>
    <cellStyle name="Акцент2 5 4" xfId="354"/>
    <cellStyle name="Акцент3" xfId="355"/>
    <cellStyle name="Акцент3 2" xfId="356"/>
    <cellStyle name="Акцент3 2 2" xfId="357"/>
    <cellStyle name="Акцент3 2 3" xfId="358"/>
    <cellStyle name="Акцент3 2 4" xfId="359"/>
    <cellStyle name="Акцент3 3" xfId="360"/>
    <cellStyle name="Акцент3 3 2" xfId="361"/>
    <cellStyle name="Акцент3 3 3" xfId="362"/>
    <cellStyle name="Акцент3 3 4" xfId="363"/>
    <cellStyle name="Акцент3 4" xfId="364"/>
    <cellStyle name="Акцент3 4 2" xfId="365"/>
    <cellStyle name="Акцент3 4 3" xfId="366"/>
    <cellStyle name="Акцент3 4 4" xfId="367"/>
    <cellStyle name="Акцент3 5" xfId="368"/>
    <cellStyle name="Акцент3 5 2" xfId="369"/>
    <cellStyle name="Акцент3 5 3" xfId="370"/>
    <cellStyle name="Акцент3 5 4" xfId="371"/>
    <cellStyle name="Акцент4" xfId="372"/>
    <cellStyle name="Акцент4 2" xfId="373"/>
    <cellStyle name="Акцент4 2 2" xfId="374"/>
    <cellStyle name="Акцент4 2 3" xfId="375"/>
    <cellStyle name="Акцент4 2 4" xfId="376"/>
    <cellStyle name="Акцент4 3" xfId="377"/>
    <cellStyle name="Акцент4 3 2" xfId="378"/>
    <cellStyle name="Акцент4 3 3" xfId="379"/>
    <cellStyle name="Акцент4 3 4" xfId="380"/>
    <cellStyle name="Акцент4 4" xfId="381"/>
    <cellStyle name="Акцент4 4 2" xfId="382"/>
    <cellStyle name="Акцент4 4 3" xfId="383"/>
    <cellStyle name="Акцент4 4 4" xfId="384"/>
    <cellStyle name="Акцент4 5" xfId="385"/>
    <cellStyle name="Акцент4 5 2" xfId="386"/>
    <cellStyle name="Акцент4 5 3" xfId="387"/>
    <cellStyle name="Акцент4 5 4" xfId="388"/>
    <cellStyle name="Акцент5" xfId="389"/>
    <cellStyle name="Акцент5 2" xfId="390"/>
    <cellStyle name="Акцент5 2 2" xfId="391"/>
    <cellStyle name="Акцент5 2 3" xfId="392"/>
    <cellStyle name="Акцент5 2 4" xfId="393"/>
    <cellStyle name="Акцент5 3" xfId="394"/>
    <cellStyle name="Акцент5 3 2" xfId="395"/>
    <cellStyle name="Акцент5 3 3" xfId="396"/>
    <cellStyle name="Акцент5 3 4" xfId="397"/>
    <cellStyle name="Акцент5 4" xfId="398"/>
    <cellStyle name="Акцент5 4 2" xfId="399"/>
    <cellStyle name="Акцент5 4 3" xfId="400"/>
    <cellStyle name="Акцент5 4 4" xfId="401"/>
    <cellStyle name="Акцент5 5" xfId="402"/>
    <cellStyle name="Акцент5 5 2" xfId="403"/>
    <cellStyle name="Акцент5 5 3" xfId="404"/>
    <cellStyle name="Акцент5 5 4" xfId="405"/>
    <cellStyle name="Акцент6" xfId="406"/>
    <cellStyle name="Акцент6 2" xfId="407"/>
    <cellStyle name="Акцент6 2 2" xfId="408"/>
    <cellStyle name="Акцент6 2 3" xfId="409"/>
    <cellStyle name="Акцент6 2 4" xfId="410"/>
    <cellStyle name="Акцент6 3" xfId="411"/>
    <cellStyle name="Акцент6 3 2" xfId="412"/>
    <cellStyle name="Акцент6 3 3" xfId="413"/>
    <cellStyle name="Акцент6 3 4" xfId="414"/>
    <cellStyle name="Акцент6 4" xfId="415"/>
    <cellStyle name="Акцент6 4 2" xfId="416"/>
    <cellStyle name="Акцент6 4 3" xfId="417"/>
    <cellStyle name="Акцент6 4 4" xfId="418"/>
    <cellStyle name="Акцент6 5" xfId="419"/>
    <cellStyle name="Акцент6 5 2" xfId="420"/>
    <cellStyle name="Акцент6 5 3" xfId="421"/>
    <cellStyle name="Акцент6 5 4" xfId="422"/>
    <cellStyle name="Ввод " xfId="423"/>
    <cellStyle name="Ввод  2" xfId="424"/>
    <cellStyle name="Ввод  2 2" xfId="425"/>
    <cellStyle name="Ввод  2 3" xfId="426"/>
    <cellStyle name="Ввод  2 4" xfId="427"/>
    <cellStyle name="Ввод  3" xfId="428"/>
    <cellStyle name="Ввод  3 2" xfId="429"/>
    <cellStyle name="Ввод  3 3" xfId="430"/>
    <cellStyle name="Ввод  3 4" xfId="431"/>
    <cellStyle name="Ввод  4" xfId="432"/>
    <cellStyle name="Ввод  4 2" xfId="433"/>
    <cellStyle name="Ввод  4 3" xfId="434"/>
    <cellStyle name="Ввод  4 4" xfId="435"/>
    <cellStyle name="Ввод  5" xfId="436"/>
    <cellStyle name="Ввод  5 2" xfId="437"/>
    <cellStyle name="Ввод  5 3" xfId="438"/>
    <cellStyle name="Ввод  5 4" xfId="439"/>
    <cellStyle name="Вывод" xfId="440"/>
    <cellStyle name="Вывод 2" xfId="441"/>
    <cellStyle name="Вывод 2 2" xfId="442"/>
    <cellStyle name="Вывод 2 3" xfId="443"/>
    <cellStyle name="Вывод 2 4" xfId="444"/>
    <cellStyle name="Вывод 3" xfId="445"/>
    <cellStyle name="Вывод 3 2" xfId="446"/>
    <cellStyle name="Вывод 3 3" xfId="447"/>
    <cellStyle name="Вывод 3 4" xfId="448"/>
    <cellStyle name="Вывод 4" xfId="449"/>
    <cellStyle name="Вывод 4 2" xfId="450"/>
    <cellStyle name="Вывод 4 3" xfId="451"/>
    <cellStyle name="Вывод 4 4" xfId="452"/>
    <cellStyle name="Вывод 5" xfId="453"/>
    <cellStyle name="Вывод 5 2" xfId="454"/>
    <cellStyle name="Вывод 5 3" xfId="455"/>
    <cellStyle name="Вывод 5 4" xfId="456"/>
    <cellStyle name="Вычисление" xfId="457"/>
    <cellStyle name="Вычисление 2" xfId="458"/>
    <cellStyle name="Вычисление 2 2" xfId="459"/>
    <cellStyle name="Вычисление 2 3" xfId="460"/>
    <cellStyle name="Вычисление 2 4" xfId="461"/>
    <cellStyle name="Вычисление 3" xfId="462"/>
    <cellStyle name="Вычисление 3 2" xfId="463"/>
    <cellStyle name="Вычисление 3 3" xfId="464"/>
    <cellStyle name="Вычисление 3 4" xfId="465"/>
    <cellStyle name="Вычисление 4" xfId="466"/>
    <cellStyle name="Вычисление 4 2" xfId="467"/>
    <cellStyle name="Вычисление 4 3" xfId="468"/>
    <cellStyle name="Вычисление 4 4" xfId="469"/>
    <cellStyle name="Вычисление 5" xfId="470"/>
    <cellStyle name="Вычисление 5 2" xfId="471"/>
    <cellStyle name="Вычисление 5 3" xfId="472"/>
    <cellStyle name="Вычисление 5 4" xfId="473"/>
    <cellStyle name="Currency" xfId="474"/>
    <cellStyle name="Currency [0]" xfId="475"/>
    <cellStyle name="Заголовок 1" xfId="476"/>
    <cellStyle name="Заголовок 1 2" xfId="477"/>
    <cellStyle name="Заголовок 1 2 2" xfId="478"/>
    <cellStyle name="Заголовок 1 2 3" xfId="479"/>
    <cellStyle name="Заголовок 1 2 4" xfId="480"/>
    <cellStyle name="Заголовок 1 3" xfId="481"/>
    <cellStyle name="Заголовок 1 3 2" xfId="482"/>
    <cellStyle name="Заголовок 1 3 3" xfId="483"/>
    <cellStyle name="Заголовок 1 3 4" xfId="484"/>
    <cellStyle name="Заголовок 1 4" xfId="485"/>
    <cellStyle name="Заголовок 1 4 2" xfId="486"/>
    <cellStyle name="Заголовок 1 4 3" xfId="487"/>
    <cellStyle name="Заголовок 1 4 4" xfId="488"/>
    <cellStyle name="Заголовок 1 5" xfId="489"/>
    <cellStyle name="Заголовок 1 5 2" xfId="490"/>
    <cellStyle name="Заголовок 1 5 3" xfId="491"/>
    <cellStyle name="Заголовок 1 5 4" xfId="492"/>
    <cellStyle name="Заголовок 2" xfId="493"/>
    <cellStyle name="Заголовок 2 2" xfId="494"/>
    <cellStyle name="Заголовок 2 2 2" xfId="495"/>
    <cellStyle name="Заголовок 2 2 3" xfId="496"/>
    <cellStyle name="Заголовок 2 2 4" xfId="497"/>
    <cellStyle name="Заголовок 2 3" xfId="498"/>
    <cellStyle name="Заголовок 2 3 2" xfId="499"/>
    <cellStyle name="Заголовок 2 3 3" xfId="500"/>
    <cellStyle name="Заголовок 2 3 4" xfId="501"/>
    <cellStyle name="Заголовок 2 4" xfId="502"/>
    <cellStyle name="Заголовок 2 4 2" xfId="503"/>
    <cellStyle name="Заголовок 2 4 3" xfId="504"/>
    <cellStyle name="Заголовок 2 4 4" xfId="505"/>
    <cellStyle name="Заголовок 2 5" xfId="506"/>
    <cellStyle name="Заголовок 2 5 2" xfId="507"/>
    <cellStyle name="Заголовок 2 5 3" xfId="508"/>
    <cellStyle name="Заголовок 2 5 4" xfId="509"/>
    <cellStyle name="Заголовок 3" xfId="510"/>
    <cellStyle name="Заголовок 3 2" xfId="511"/>
    <cellStyle name="Заголовок 3 2 2" xfId="512"/>
    <cellStyle name="Заголовок 3 2 3" xfId="513"/>
    <cellStyle name="Заголовок 3 2 4" xfId="514"/>
    <cellStyle name="Заголовок 3 3" xfId="515"/>
    <cellStyle name="Заголовок 3 3 2" xfId="516"/>
    <cellStyle name="Заголовок 3 3 3" xfId="517"/>
    <cellStyle name="Заголовок 3 3 4" xfId="518"/>
    <cellStyle name="Заголовок 3 4" xfId="519"/>
    <cellStyle name="Заголовок 3 4 2" xfId="520"/>
    <cellStyle name="Заголовок 3 4 3" xfId="521"/>
    <cellStyle name="Заголовок 3 4 4" xfId="522"/>
    <cellStyle name="Заголовок 3 5" xfId="523"/>
    <cellStyle name="Заголовок 3 5 2" xfId="524"/>
    <cellStyle name="Заголовок 3 5 3" xfId="525"/>
    <cellStyle name="Заголовок 3 5 4" xfId="526"/>
    <cellStyle name="Заголовок 4" xfId="527"/>
    <cellStyle name="Заголовок 4 2" xfId="528"/>
    <cellStyle name="Заголовок 4 2 2" xfId="529"/>
    <cellStyle name="Заголовок 4 2 3" xfId="530"/>
    <cellStyle name="Заголовок 4 2 4" xfId="531"/>
    <cellStyle name="Заголовок 4 3" xfId="532"/>
    <cellStyle name="Заголовок 4 3 2" xfId="533"/>
    <cellStyle name="Заголовок 4 3 3" xfId="534"/>
    <cellStyle name="Заголовок 4 3 4" xfId="535"/>
    <cellStyle name="Заголовок 4 4" xfId="536"/>
    <cellStyle name="Заголовок 4 4 2" xfId="537"/>
    <cellStyle name="Заголовок 4 4 3" xfId="538"/>
    <cellStyle name="Заголовок 4 4 4" xfId="539"/>
    <cellStyle name="Заголовок 4 5" xfId="540"/>
    <cellStyle name="Заголовок 4 5 2" xfId="541"/>
    <cellStyle name="Заголовок 4 5 3" xfId="542"/>
    <cellStyle name="Заголовок 4 5 4" xfId="543"/>
    <cellStyle name="Итог" xfId="544"/>
    <cellStyle name="Итог 2" xfId="545"/>
    <cellStyle name="Итог 2 2" xfId="546"/>
    <cellStyle name="Итог 2 3" xfId="547"/>
    <cellStyle name="Итог 2 4" xfId="548"/>
    <cellStyle name="Итог 3" xfId="549"/>
    <cellStyle name="Итог 3 2" xfId="550"/>
    <cellStyle name="Итог 3 3" xfId="551"/>
    <cellStyle name="Итог 3 4" xfId="552"/>
    <cellStyle name="Итог 4" xfId="553"/>
    <cellStyle name="Итог 4 2" xfId="554"/>
    <cellStyle name="Итог 4 3" xfId="555"/>
    <cellStyle name="Итог 4 4" xfId="556"/>
    <cellStyle name="Итог 5" xfId="557"/>
    <cellStyle name="Итог 5 2" xfId="558"/>
    <cellStyle name="Итог 5 3" xfId="559"/>
    <cellStyle name="Итог 5 4" xfId="560"/>
    <cellStyle name="Контрольная ячейка" xfId="561"/>
    <cellStyle name="Контрольная ячейка 2" xfId="562"/>
    <cellStyle name="Контрольная ячейка 2 2" xfId="563"/>
    <cellStyle name="Контрольная ячейка 2 3" xfId="564"/>
    <cellStyle name="Контрольная ячейка 2 4" xfId="565"/>
    <cellStyle name="Контрольная ячейка 3" xfId="566"/>
    <cellStyle name="Контрольная ячейка 3 2" xfId="567"/>
    <cellStyle name="Контрольная ячейка 3 3" xfId="568"/>
    <cellStyle name="Контрольная ячейка 3 4" xfId="569"/>
    <cellStyle name="Контрольная ячейка 4" xfId="570"/>
    <cellStyle name="Контрольная ячейка 4 2" xfId="571"/>
    <cellStyle name="Контрольная ячейка 4 3" xfId="572"/>
    <cellStyle name="Контрольная ячейка 4 4" xfId="573"/>
    <cellStyle name="Контрольная ячейка 5" xfId="574"/>
    <cellStyle name="Контрольная ячейка 5 2" xfId="575"/>
    <cellStyle name="Контрольная ячейка 5 3" xfId="576"/>
    <cellStyle name="Контрольная ячейка 5 4" xfId="577"/>
    <cellStyle name="Название" xfId="578"/>
    <cellStyle name="Название 2" xfId="579"/>
    <cellStyle name="Название 2 2" xfId="580"/>
    <cellStyle name="Название 2 3" xfId="581"/>
    <cellStyle name="Название 2 4" xfId="582"/>
    <cellStyle name="Название 3" xfId="583"/>
    <cellStyle name="Название 3 2" xfId="584"/>
    <cellStyle name="Название 3 3" xfId="585"/>
    <cellStyle name="Название 3 4" xfId="586"/>
    <cellStyle name="Название 4" xfId="587"/>
    <cellStyle name="Название 4 2" xfId="588"/>
    <cellStyle name="Название 4 3" xfId="589"/>
    <cellStyle name="Название 4 4" xfId="590"/>
    <cellStyle name="Название 5" xfId="591"/>
    <cellStyle name="Название 5 2" xfId="592"/>
    <cellStyle name="Название 5 3" xfId="593"/>
    <cellStyle name="Название 5 4" xfId="594"/>
    <cellStyle name="Нейтральный" xfId="595"/>
    <cellStyle name="Нейтральный 2" xfId="596"/>
    <cellStyle name="Нейтральный 2 2" xfId="597"/>
    <cellStyle name="Нейтральный 2 3" xfId="598"/>
    <cellStyle name="Нейтральный 2 4" xfId="599"/>
    <cellStyle name="Нейтральный 3" xfId="600"/>
    <cellStyle name="Нейтральный 3 2" xfId="601"/>
    <cellStyle name="Нейтральный 3 3" xfId="602"/>
    <cellStyle name="Нейтральный 3 4" xfId="603"/>
    <cellStyle name="Нейтральный 4" xfId="604"/>
    <cellStyle name="Нейтральный 4 2" xfId="605"/>
    <cellStyle name="Нейтральный 4 3" xfId="606"/>
    <cellStyle name="Нейтральный 4 4" xfId="607"/>
    <cellStyle name="Нейтральный 5" xfId="608"/>
    <cellStyle name="Нейтральный 5 2" xfId="609"/>
    <cellStyle name="Нейтральный 5 3" xfId="610"/>
    <cellStyle name="Нейтральный 5 4" xfId="611"/>
    <cellStyle name="Обычный 2" xfId="612"/>
    <cellStyle name="Обычный 2 2" xfId="613"/>
    <cellStyle name="Обычный 2 3" xfId="614"/>
    <cellStyle name="Обычный 2 4" xfId="615"/>
    <cellStyle name="Обычный 2 5" xfId="616"/>
    <cellStyle name="Обычный 3" xfId="617"/>
    <cellStyle name="Обычный 4" xfId="618"/>
    <cellStyle name="Обычный 5" xfId="619"/>
    <cellStyle name="Обычный 6" xfId="620"/>
    <cellStyle name="Обычный 7" xfId="621"/>
    <cellStyle name="Обычный 8" xfId="622"/>
    <cellStyle name="Обычный 9" xfId="623"/>
    <cellStyle name="Обычный_ПЛАН Бюджету розвитку на 2013_деп.економіки" xfId="624"/>
    <cellStyle name="Плохой" xfId="625"/>
    <cellStyle name="Плохой 2" xfId="626"/>
    <cellStyle name="Плохой 2 2" xfId="627"/>
    <cellStyle name="Плохой 2 3" xfId="628"/>
    <cellStyle name="Плохой 2 4" xfId="629"/>
    <cellStyle name="Плохой 3" xfId="630"/>
    <cellStyle name="Плохой 3 2" xfId="631"/>
    <cellStyle name="Плохой 3 3" xfId="632"/>
    <cellStyle name="Плохой 3 4" xfId="633"/>
    <cellStyle name="Плохой 4" xfId="634"/>
    <cellStyle name="Плохой 4 2" xfId="635"/>
    <cellStyle name="Плохой 4 3" xfId="636"/>
    <cellStyle name="Плохой 4 4" xfId="637"/>
    <cellStyle name="Плохой 5" xfId="638"/>
    <cellStyle name="Плохой 5 2" xfId="639"/>
    <cellStyle name="Плохой 5 3" xfId="640"/>
    <cellStyle name="Плохой 5 4" xfId="641"/>
    <cellStyle name="Пояснение" xfId="642"/>
    <cellStyle name="Пояснение 2" xfId="643"/>
    <cellStyle name="Пояснение 2 2" xfId="644"/>
    <cellStyle name="Пояснение 2 3" xfId="645"/>
    <cellStyle name="Пояснение 2 4" xfId="646"/>
    <cellStyle name="Пояснение 3" xfId="647"/>
    <cellStyle name="Пояснение 3 2" xfId="648"/>
    <cellStyle name="Пояснение 3 3" xfId="649"/>
    <cellStyle name="Пояснение 3 4" xfId="650"/>
    <cellStyle name="Пояснение 4" xfId="651"/>
    <cellStyle name="Пояснение 4 2" xfId="652"/>
    <cellStyle name="Пояснение 4 3" xfId="653"/>
    <cellStyle name="Пояснение 4 4" xfId="654"/>
    <cellStyle name="Пояснение 5" xfId="655"/>
    <cellStyle name="Пояснение 5 2" xfId="656"/>
    <cellStyle name="Пояснение 5 3" xfId="657"/>
    <cellStyle name="Пояснение 5 4" xfId="658"/>
    <cellStyle name="Примечание" xfId="659"/>
    <cellStyle name="Примечание 2" xfId="660"/>
    <cellStyle name="Примечание 2 2" xfId="661"/>
    <cellStyle name="Примечание 2 3" xfId="662"/>
    <cellStyle name="Примечание 2 4" xfId="663"/>
    <cellStyle name="Примечание 3" xfId="664"/>
    <cellStyle name="Примечание 3 2" xfId="665"/>
    <cellStyle name="Примечание 3 3" xfId="666"/>
    <cellStyle name="Примечание 3 4" xfId="667"/>
    <cellStyle name="Примечание 4" xfId="668"/>
    <cellStyle name="Примечание 4 2" xfId="669"/>
    <cellStyle name="Примечание 4 3" xfId="670"/>
    <cellStyle name="Примечание 4 4" xfId="671"/>
    <cellStyle name="Примечание 5" xfId="672"/>
    <cellStyle name="Примечание 5 2" xfId="673"/>
    <cellStyle name="Примечание 5 3" xfId="674"/>
    <cellStyle name="Примечание 5 4" xfId="675"/>
    <cellStyle name="Percent" xfId="676"/>
    <cellStyle name="Процентный 2" xfId="677"/>
    <cellStyle name="Процентный 2 10" xfId="678"/>
    <cellStyle name="Процентный 2 11" xfId="679"/>
    <cellStyle name="Процентный 2 12" xfId="680"/>
    <cellStyle name="Процентный 2 13" xfId="681"/>
    <cellStyle name="Процентный 2 14" xfId="682"/>
    <cellStyle name="Процентный 2 15" xfId="683"/>
    <cellStyle name="Процентный 2 16" xfId="684"/>
    <cellStyle name="Процентный 2 17" xfId="685"/>
    <cellStyle name="Процентный 2 18" xfId="686"/>
    <cellStyle name="Процентный 2 19" xfId="687"/>
    <cellStyle name="Процентный 2 2" xfId="688"/>
    <cellStyle name="Процентный 2 20" xfId="689"/>
    <cellStyle name="Процентный 2 21" xfId="690"/>
    <cellStyle name="Процентный 2 22" xfId="691"/>
    <cellStyle name="Процентный 2 23" xfId="692"/>
    <cellStyle name="Процентный 2 24" xfId="693"/>
    <cellStyle name="Процентный 2 25" xfId="694"/>
    <cellStyle name="Процентный 2 3" xfId="695"/>
    <cellStyle name="Процентный 2 4" xfId="696"/>
    <cellStyle name="Процентный 2 5" xfId="697"/>
    <cellStyle name="Процентный 2 6" xfId="698"/>
    <cellStyle name="Процентный 2 7" xfId="699"/>
    <cellStyle name="Процентный 2 8" xfId="700"/>
    <cellStyle name="Процентный 2 9" xfId="701"/>
    <cellStyle name="Процентный 5" xfId="702"/>
    <cellStyle name="Связанная ячейка" xfId="703"/>
    <cellStyle name="Связанная ячейка 2" xfId="704"/>
    <cellStyle name="Связанная ячейка 2 2" xfId="705"/>
    <cellStyle name="Связанная ячейка 2 3" xfId="706"/>
    <cellStyle name="Связанная ячейка 2 4" xfId="707"/>
    <cellStyle name="Связанная ячейка 3" xfId="708"/>
    <cellStyle name="Связанная ячейка 3 2" xfId="709"/>
    <cellStyle name="Связанная ячейка 3 3" xfId="710"/>
    <cellStyle name="Связанная ячейка 3 4" xfId="711"/>
    <cellStyle name="Связанная ячейка 4" xfId="712"/>
    <cellStyle name="Связанная ячейка 4 2" xfId="713"/>
    <cellStyle name="Связанная ячейка 4 3" xfId="714"/>
    <cellStyle name="Связанная ячейка 4 4" xfId="715"/>
    <cellStyle name="Связанная ячейка 5" xfId="716"/>
    <cellStyle name="Связанная ячейка 5 2" xfId="717"/>
    <cellStyle name="Связанная ячейка 5 3" xfId="718"/>
    <cellStyle name="Связанная ячейка 5 4" xfId="719"/>
    <cellStyle name="Текст предупреждения" xfId="720"/>
    <cellStyle name="Текст предупреждения 2" xfId="721"/>
    <cellStyle name="Текст предупреждения 2 2" xfId="722"/>
    <cellStyle name="Текст предупреждения 2 3" xfId="723"/>
    <cellStyle name="Текст предупреждения 2 4" xfId="724"/>
    <cellStyle name="Текст предупреждения 3" xfId="725"/>
    <cellStyle name="Текст предупреждения 3 2" xfId="726"/>
    <cellStyle name="Текст предупреждения 3 3" xfId="727"/>
    <cellStyle name="Текст предупреждения 3 4" xfId="728"/>
    <cellStyle name="Текст предупреждения 4" xfId="729"/>
    <cellStyle name="Текст предупреждения 4 2" xfId="730"/>
    <cellStyle name="Текст предупреждения 4 3" xfId="731"/>
    <cellStyle name="Текст предупреждения 4 4" xfId="732"/>
    <cellStyle name="Текст предупреждения 5" xfId="733"/>
    <cellStyle name="Текст предупреждения 5 2" xfId="734"/>
    <cellStyle name="Текст предупреждения 5 3" xfId="735"/>
    <cellStyle name="Текст предупреждения 5 4" xfId="736"/>
    <cellStyle name="Comma" xfId="737"/>
    <cellStyle name="Comma [0]" xfId="738"/>
    <cellStyle name="Хороший" xfId="739"/>
    <cellStyle name="Хороший 2" xfId="740"/>
    <cellStyle name="Хороший 2 2" xfId="741"/>
    <cellStyle name="Хороший 2 3" xfId="742"/>
    <cellStyle name="Хороший 2 4" xfId="743"/>
    <cellStyle name="Хороший 3" xfId="744"/>
    <cellStyle name="Хороший 3 2" xfId="745"/>
    <cellStyle name="Хороший 3 3" xfId="746"/>
    <cellStyle name="Хороший 3 4" xfId="747"/>
    <cellStyle name="Хороший 4" xfId="748"/>
    <cellStyle name="Хороший 4 2" xfId="749"/>
    <cellStyle name="Хороший 4 3" xfId="750"/>
    <cellStyle name="Хороший 4 4" xfId="751"/>
    <cellStyle name="Хороший 5" xfId="752"/>
    <cellStyle name="Хороший 5 2" xfId="753"/>
    <cellStyle name="Хороший 5 3" xfId="754"/>
    <cellStyle name="Хороший 5 4" xfId="7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P90"/>
  <sheetViews>
    <sheetView view="pageBreakPreview" zoomScale="80" zoomScaleNormal="70" zoomScaleSheetLayoutView="80" zoomScalePageLayoutView="0" workbookViewId="0" topLeftCell="A22">
      <selection activeCell="A8" sqref="A8:H8"/>
    </sheetView>
  </sheetViews>
  <sheetFormatPr defaultColWidth="9.140625" defaultRowHeight="15"/>
  <cols>
    <col min="1" max="1" width="16.00390625" style="51" customWidth="1"/>
    <col min="2" max="2" width="27.57421875" style="89" customWidth="1"/>
    <col min="3" max="3" width="55.8515625" style="89" customWidth="1"/>
    <col min="4" max="4" width="21.7109375" style="51" customWidth="1"/>
    <col min="5" max="5" width="9.8515625" style="51" customWidth="1"/>
    <col min="6" max="6" width="18.00390625" style="90" customWidth="1"/>
    <col min="7" max="7" width="18.421875" style="51" customWidth="1"/>
    <col min="8" max="8" width="16.28125" style="51" customWidth="1"/>
    <col min="9" max="9" width="46.00390625" style="81" customWidth="1"/>
    <col min="10" max="16384" width="9.140625" style="51" customWidth="1"/>
  </cols>
  <sheetData>
    <row r="1" spans="2:8" s="12" customFormat="1" ht="27" customHeight="1">
      <c r="B1" s="13"/>
      <c r="C1" s="13"/>
      <c r="E1" s="14"/>
      <c r="F1" s="147" t="s">
        <v>49</v>
      </c>
      <c r="G1" s="147"/>
      <c r="H1" s="147"/>
    </row>
    <row r="2" spans="2:8" s="12" customFormat="1" ht="23.25" customHeight="1">
      <c r="B2" s="13"/>
      <c r="C2" s="13"/>
      <c r="E2" s="14"/>
      <c r="F2" s="148" t="s">
        <v>50</v>
      </c>
      <c r="G2" s="148"/>
      <c r="H2" s="148"/>
    </row>
    <row r="3" spans="2:8" s="12" customFormat="1" ht="31.5" customHeight="1">
      <c r="B3" s="13"/>
      <c r="C3" s="13"/>
      <c r="E3" s="14"/>
      <c r="F3" s="168" t="s">
        <v>159</v>
      </c>
      <c r="G3" s="149"/>
      <c r="H3" s="149"/>
    </row>
    <row r="4" spans="1:8" s="17" customFormat="1" ht="34.5" customHeight="1">
      <c r="A4" s="15"/>
      <c r="B4" s="16"/>
      <c r="D4" s="18"/>
      <c r="F4" s="146" t="s">
        <v>51</v>
      </c>
      <c r="G4" s="146"/>
      <c r="H4" s="146"/>
    </row>
    <row r="5" spans="1:8" s="17" customFormat="1" ht="27.75" customHeight="1">
      <c r="A5" s="15"/>
      <c r="B5" s="16"/>
      <c r="D5" s="18"/>
      <c r="F5" s="150" t="s">
        <v>68</v>
      </c>
      <c r="G5" s="150"/>
      <c r="H5" s="150"/>
    </row>
    <row r="6" spans="1:8" s="17" customFormat="1" ht="50.25" customHeight="1">
      <c r="A6" s="15"/>
      <c r="B6" s="16"/>
      <c r="D6" s="18"/>
      <c r="E6" s="19"/>
      <c r="F6" s="150"/>
      <c r="G6" s="150"/>
      <c r="H6" s="150"/>
    </row>
    <row r="7" spans="1:8" s="25" customFormat="1" ht="14.25" customHeight="1">
      <c r="A7" s="20"/>
      <c r="B7" s="21"/>
      <c r="C7" s="22"/>
      <c r="D7" s="23"/>
      <c r="E7" s="24"/>
      <c r="F7" s="24"/>
      <c r="G7" s="151"/>
      <c r="H7" s="151"/>
    </row>
    <row r="8" spans="1:8" s="26" customFormat="1" ht="41.25" customHeight="1">
      <c r="A8" s="152" t="s">
        <v>63</v>
      </c>
      <c r="B8" s="152"/>
      <c r="C8" s="152"/>
      <c r="D8" s="152"/>
      <c r="E8" s="152"/>
      <c r="F8" s="152"/>
      <c r="G8" s="152"/>
      <c r="H8" s="152"/>
    </row>
    <row r="9" spans="1:8" s="26" customFormat="1" ht="40.5" customHeight="1">
      <c r="A9" s="27"/>
      <c r="B9" s="28"/>
      <c r="C9" s="27"/>
      <c r="D9" s="27"/>
      <c r="F9" s="29"/>
      <c r="G9" s="145" t="s">
        <v>52</v>
      </c>
      <c r="H9" s="145"/>
    </row>
    <row r="10" spans="1:8" s="26" customFormat="1" ht="49.5" customHeight="1">
      <c r="A10" s="152" t="s">
        <v>64</v>
      </c>
      <c r="B10" s="152"/>
      <c r="C10" s="152"/>
      <c r="D10" s="152"/>
      <c r="E10" s="152"/>
      <c r="F10" s="152"/>
      <c r="G10" s="152"/>
      <c r="H10" s="152"/>
    </row>
    <row r="11" spans="2:7" s="30" customFormat="1" ht="19.5" customHeight="1" thickBot="1">
      <c r="B11" s="153"/>
      <c r="C11" s="153"/>
      <c r="E11" s="31"/>
      <c r="G11" s="32" t="s">
        <v>53</v>
      </c>
    </row>
    <row r="12" spans="1:8" s="30" customFormat="1" ht="92.25" customHeight="1">
      <c r="A12" s="33" t="s">
        <v>54</v>
      </c>
      <c r="B12" s="34" t="s">
        <v>4</v>
      </c>
      <c r="C12" s="154" t="s">
        <v>55</v>
      </c>
      <c r="D12" s="154" t="s">
        <v>6</v>
      </c>
      <c r="E12" s="156" t="s">
        <v>56</v>
      </c>
      <c r="F12" s="154" t="s">
        <v>57</v>
      </c>
      <c r="G12" s="154" t="s">
        <v>62</v>
      </c>
      <c r="H12" s="158" t="s">
        <v>58</v>
      </c>
    </row>
    <row r="13" spans="1:8" s="30" customFormat="1" ht="99" customHeight="1" thickBot="1">
      <c r="A13" s="35" t="s">
        <v>59</v>
      </c>
      <c r="B13" s="36" t="s">
        <v>60</v>
      </c>
      <c r="C13" s="155"/>
      <c r="D13" s="155"/>
      <c r="E13" s="157"/>
      <c r="F13" s="155"/>
      <c r="G13" s="155"/>
      <c r="H13" s="159"/>
    </row>
    <row r="14" spans="1:8" s="30" customFormat="1" ht="19.5" customHeight="1" thickBot="1">
      <c r="A14" s="37">
        <v>1</v>
      </c>
      <c r="B14" s="38">
        <v>2</v>
      </c>
      <c r="C14" s="38">
        <v>3</v>
      </c>
      <c r="D14" s="38">
        <v>4</v>
      </c>
      <c r="E14" s="39">
        <v>5</v>
      </c>
      <c r="F14" s="38">
        <v>6</v>
      </c>
      <c r="G14" s="38">
        <v>7</v>
      </c>
      <c r="H14" s="40">
        <v>8</v>
      </c>
    </row>
    <row r="15" spans="1:8" s="46" customFormat="1" ht="26.25" customHeight="1">
      <c r="A15" s="41"/>
      <c r="B15" s="42"/>
      <c r="C15" s="43" t="s">
        <v>61</v>
      </c>
      <c r="D15" s="44">
        <f>SUM(D16+D74+D41+D19+D34+D37+D17+D71+D82+D89+D80+D39+D87)</f>
        <v>277767.4099999999</v>
      </c>
      <c r="E15" s="44"/>
      <c r="F15" s="44">
        <f>SUM(F16+F74+F41+F19+F34+F37+F17+F71+F82+F89+F80+F39+F87)</f>
        <v>198991.35344</v>
      </c>
      <c r="G15" s="44">
        <f>SUM(G16+G74+G41+G19+G34+G37+G17+G71+G82+G89+G80+G39+G87)</f>
        <v>82458.577</v>
      </c>
      <c r="H15" s="45"/>
    </row>
    <row r="16" spans="1:8" s="51" customFormat="1" ht="49.5" customHeight="1">
      <c r="A16" s="47"/>
      <c r="B16" s="48"/>
      <c r="C16" s="4" t="s">
        <v>66</v>
      </c>
      <c r="D16" s="49">
        <v>25000</v>
      </c>
      <c r="E16" s="49"/>
      <c r="F16" s="49">
        <v>25000</v>
      </c>
      <c r="G16" s="49">
        <v>10000</v>
      </c>
      <c r="H16" s="50"/>
    </row>
    <row r="17" spans="1:16" s="56" customFormat="1" ht="35.25" customHeight="1">
      <c r="A17" s="52" t="s">
        <v>71</v>
      </c>
      <c r="B17" s="48" t="s">
        <v>72</v>
      </c>
      <c r="C17" s="48"/>
      <c r="D17" s="49">
        <f>SUM(D18)</f>
        <v>2498.718</v>
      </c>
      <c r="E17" s="49"/>
      <c r="F17" s="49">
        <f>SUM(F18)</f>
        <v>2155.5879999999997</v>
      </c>
      <c r="G17" s="49">
        <f>SUM(G18)</f>
        <v>2155.588</v>
      </c>
      <c r="H17" s="53"/>
      <c r="I17" s="54"/>
      <c r="J17" s="54"/>
      <c r="K17" s="54"/>
      <c r="L17" s="54"/>
      <c r="M17" s="54"/>
      <c r="N17" s="54"/>
      <c r="O17" s="51"/>
      <c r="P17" s="55"/>
    </row>
    <row r="18" spans="1:16" s="56" customFormat="1" ht="45" customHeight="1">
      <c r="A18" s="57">
        <v>150101</v>
      </c>
      <c r="B18" s="4" t="s">
        <v>7</v>
      </c>
      <c r="C18" s="4" t="s">
        <v>116</v>
      </c>
      <c r="D18" s="1">
        <v>2498.718</v>
      </c>
      <c r="E18" s="58">
        <f>100-(F18/D18)*100</f>
        <v>13.732241893643064</v>
      </c>
      <c r="F18" s="1">
        <f>D18-343.13</f>
        <v>2155.5879999999997</v>
      </c>
      <c r="G18" s="1">
        <v>2155.588</v>
      </c>
      <c r="H18" s="59"/>
      <c r="I18" s="51"/>
      <c r="J18" s="51"/>
      <c r="K18" s="51"/>
      <c r="L18" s="51"/>
      <c r="M18" s="51"/>
      <c r="N18" s="51"/>
      <c r="P18" s="55"/>
    </row>
    <row r="19" spans="1:9" ht="51.75" customHeight="1">
      <c r="A19" s="60">
        <v>10</v>
      </c>
      <c r="B19" s="48" t="s">
        <v>19</v>
      </c>
      <c r="C19" s="61"/>
      <c r="D19" s="49">
        <f>SUM(D20:D33)</f>
        <v>78793.743</v>
      </c>
      <c r="E19" s="62"/>
      <c r="F19" s="49">
        <f>SUM(F20:F33)</f>
        <v>59044.92297</v>
      </c>
      <c r="G19" s="49">
        <f>SUM(G20:G33)</f>
        <v>10142.912</v>
      </c>
      <c r="H19" s="63"/>
      <c r="I19" s="64"/>
    </row>
    <row r="20" spans="1:9" ht="33.75" customHeight="1">
      <c r="A20" s="65" t="s">
        <v>5</v>
      </c>
      <c r="B20" s="4" t="s">
        <v>7</v>
      </c>
      <c r="C20" s="7" t="s">
        <v>28</v>
      </c>
      <c r="D20" s="1">
        <v>6379.139</v>
      </c>
      <c r="E20" s="58">
        <f aca="true" t="shared" si="0" ref="E20:E33">100-(F20/D20)*100</f>
        <v>96.65950545990611</v>
      </c>
      <c r="F20" s="1">
        <f>D20-(1687.311+344.04021+13.012+1457.121+2664.56)</f>
        <v>213.0947900000001</v>
      </c>
      <c r="G20" s="1">
        <v>213.095</v>
      </c>
      <c r="H20" s="59" t="s">
        <v>69</v>
      </c>
      <c r="I20" s="64"/>
    </row>
    <row r="21" spans="1:9" ht="53.25" customHeight="1">
      <c r="A21" s="65" t="s">
        <v>5</v>
      </c>
      <c r="B21" s="4" t="s">
        <v>7</v>
      </c>
      <c r="C21" s="4" t="s">
        <v>0</v>
      </c>
      <c r="D21" s="1">
        <v>7632.826</v>
      </c>
      <c r="E21" s="58">
        <f t="shared" si="0"/>
        <v>19.78158862785554</v>
      </c>
      <c r="F21" s="1">
        <f>D21-(1069.7+206.46924+233.725)</f>
        <v>6122.9317599999995</v>
      </c>
      <c r="G21" s="1">
        <v>918.44</v>
      </c>
      <c r="H21" s="59" t="s">
        <v>69</v>
      </c>
      <c r="I21" s="66"/>
    </row>
    <row r="22" spans="1:9" ht="70.5" customHeight="1">
      <c r="A22" s="65" t="s">
        <v>5</v>
      </c>
      <c r="B22" s="4" t="s">
        <v>7</v>
      </c>
      <c r="C22" s="7" t="s">
        <v>1</v>
      </c>
      <c r="D22" s="1">
        <v>3519.492</v>
      </c>
      <c r="E22" s="58">
        <f t="shared" si="0"/>
        <v>43.60124983946546</v>
      </c>
      <c r="F22" s="1">
        <f>D22-(749.9996+98.7815+273.5188+182.1816+230.061)</f>
        <v>1984.9495000000004</v>
      </c>
      <c r="G22" s="1">
        <v>1040.377</v>
      </c>
      <c r="H22" s="59"/>
      <c r="I22" s="66"/>
    </row>
    <row r="23" spans="1:9" ht="87.75" customHeight="1">
      <c r="A23" s="65" t="s">
        <v>5</v>
      </c>
      <c r="B23" s="4" t="s">
        <v>7</v>
      </c>
      <c r="C23" s="4" t="s">
        <v>135</v>
      </c>
      <c r="D23" s="1">
        <v>650</v>
      </c>
      <c r="E23" s="58">
        <f t="shared" si="0"/>
        <v>0</v>
      </c>
      <c r="F23" s="1">
        <f>D23</f>
        <v>650</v>
      </c>
      <c r="G23" s="1">
        <v>250</v>
      </c>
      <c r="H23" s="59" t="s">
        <v>69</v>
      </c>
      <c r="I23" s="66"/>
    </row>
    <row r="24" spans="1:9" ht="54" customHeight="1">
      <c r="A24" s="65" t="s">
        <v>5</v>
      </c>
      <c r="B24" s="4" t="s">
        <v>7</v>
      </c>
      <c r="C24" s="7" t="s">
        <v>29</v>
      </c>
      <c r="D24" s="1">
        <v>1002.696</v>
      </c>
      <c r="E24" s="58">
        <f t="shared" si="0"/>
        <v>88.929864086423</v>
      </c>
      <c r="F24" s="1">
        <f>D24-(21.29719+870.399)</f>
        <v>110.99981000000002</v>
      </c>
      <c r="G24" s="1">
        <v>111</v>
      </c>
      <c r="H24" s="59" t="s">
        <v>69</v>
      </c>
      <c r="I24" s="66"/>
    </row>
    <row r="25" spans="1:9" ht="51.75" customHeight="1">
      <c r="A25" s="65" t="s">
        <v>5</v>
      </c>
      <c r="B25" s="4" t="s">
        <v>7</v>
      </c>
      <c r="C25" s="7" t="s">
        <v>2</v>
      </c>
      <c r="D25" s="1">
        <v>9459.239</v>
      </c>
      <c r="E25" s="58">
        <f t="shared" si="0"/>
        <v>11.146325090210738</v>
      </c>
      <c r="F25" s="1">
        <f>D25-(941.458+67.92753+44.972)</f>
        <v>8404.88147</v>
      </c>
      <c r="G25" s="1">
        <v>1260.732</v>
      </c>
      <c r="H25" s="59" t="s">
        <v>69</v>
      </c>
      <c r="I25" s="66"/>
    </row>
    <row r="26" spans="1:9" ht="68.25" customHeight="1">
      <c r="A26" s="65" t="s">
        <v>5</v>
      </c>
      <c r="B26" s="4" t="s">
        <v>7</v>
      </c>
      <c r="C26" s="4" t="s">
        <v>16</v>
      </c>
      <c r="D26" s="1">
        <v>15889.351</v>
      </c>
      <c r="E26" s="58">
        <f t="shared" si="0"/>
        <v>48.531955144045845</v>
      </c>
      <c r="F26" s="1">
        <f>D26-(202.12564+117.93706+7391.35)</f>
        <v>8177.9383</v>
      </c>
      <c r="G26" s="1">
        <v>1226.691</v>
      </c>
      <c r="H26" s="59" t="s">
        <v>69</v>
      </c>
      <c r="I26" s="66"/>
    </row>
    <row r="27" spans="1:9" ht="69.75" customHeight="1">
      <c r="A27" s="65" t="s">
        <v>5</v>
      </c>
      <c r="B27" s="4" t="s">
        <v>7</v>
      </c>
      <c r="C27" s="4" t="s">
        <v>17</v>
      </c>
      <c r="D27" s="1">
        <v>4860</v>
      </c>
      <c r="E27" s="58">
        <f t="shared" si="0"/>
        <v>5.349794238683131</v>
      </c>
      <c r="F27" s="1">
        <f>D27-260</f>
        <v>4600</v>
      </c>
      <c r="G27" s="1">
        <v>690</v>
      </c>
      <c r="H27" s="59" t="s">
        <v>69</v>
      </c>
      <c r="I27" s="66"/>
    </row>
    <row r="28" spans="1:9" ht="67.5" customHeight="1">
      <c r="A28" s="65" t="s">
        <v>5</v>
      </c>
      <c r="B28" s="4" t="s">
        <v>7</v>
      </c>
      <c r="C28" s="7" t="s">
        <v>18</v>
      </c>
      <c r="D28" s="1">
        <v>14127</v>
      </c>
      <c r="E28" s="58">
        <f t="shared" si="0"/>
        <v>2.2713432434345577</v>
      </c>
      <c r="F28" s="1">
        <f>D28-(285.87266+35)</f>
        <v>13806.12734</v>
      </c>
      <c r="G28" s="1">
        <v>1622.577</v>
      </c>
      <c r="H28" s="59" t="s">
        <v>69</v>
      </c>
      <c r="I28" s="66"/>
    </row>
    <row r="29" spans="1:9" ht="53.25" customHeight="1">
      <c r="A29" s="65" t="s">
        <v>5</v>
      </c>
      <c r="B29" s="4" t="s">
        <v>7</v>
      </c>
      <c r="C29" s="4" t="s">
        <v>36</v>
      </c>
      <c r="D29" s="1">
        <v>600</v>
      </c>
      <c r="E29" s="58">
        <f t="shared" si="0"/>
        <v>50</v>
      </c>
      <c r="F29" s="1">
        <f>D29-300</f>
        <v>300</v>
      </c>
      <c r="G29" s="1">
        <v>300</v>
      </c>
      <c r="H29" s="59" t="s">
        <v>69</v>
      </c>
      <c r="I29" s="66"/>
    </row>
    <row r="30" spans="1:9" ht="86.25" customHeight="1">
      <c r="A30" s="65" t="s">
        <v>5</v>
      </c>
      <c r="B30" s="4" t="s">
        <v>7</v>
      </c>
      <c r="C30" s="4" t="s">
        <v>33</v>
      </c>
      <c r="D30" s="1">
        <v>350</v>
      </c>
      <c r="E30" s="58">
        <f t="shared" si="0"/>
        <v>0</v>
      </c>
      <c r="F30" s="1">
        <f>SUM(D30)</f>
        <v>350</v>
      </c>
      <c r="G30" s="1">
        <v>350</v>
      </c>
      <c r="H30" s="59" t="s">
        <v>69</v>
      </c>
      <c r="I30" s="66"/>
    </row>
    <row r="31" spans="1:9" ht="54" customHeight="1">
      <c r="A31" s="65" t="s">
        <v>5</v>
      </c>
      <c r="B31" s="4" t="s">
        <v>7</v>
      </c>
      <c r="C31" s="4" t="s">
        <v>132</v>
      </c>
      <c r="D31" s="1">
        <v>560</v>
      </c>
      <c r="E31" s="58">
        <f t="shared" si="0"/>
        <v>0</v>
      </c>
      <c r="F31" s="1">
        <f>SUM(D31)</f>
        <v>560</v>
      </c>
      <c r="G31" s="1">
        <v>560</v>
      </c>
      <c r="H31" s="59" t="s">
        <v>69</v>
      </c>
      <c r="I31" s="66"/>
    </row>
    <row r="32" spans="1:9" ht="56.25" customHeight="1">
      <c r="A32" s="65" t="s">
        <v>5</v>
      </c>
      <c r="B32" s="4" t="s">
        <v>7</v>
      </c>
      <c r="C32" s="7" t="s">
        <v>117</v>
      </c>
      <c r="D32" s="1">
        <v>12764</v>
      </c>
      <c r="E32" s="58">
        <f t="shared" si="0"/>
        <v>0</v>
      </c>
      <c r="F32" s="1">
        <f>SUM(D32)</f>
        <v>12764</v>
      </c>
      <c r="G32" s="1">
        <v>600</v>
      </c>
      <c r="H32" s="59" t="s">
        <v>69</v>
      </c>
      <c r="I32" s="66"/>
    </row>
    <row r="33" spans="1:9" ht="71.25" customHeight="1">
      <c r="A33" s="65" t="s">
        <v>5</v>
      </c>
      <c r="B33" s="4" t="s">
        <v>7</v>
      </c>
      <c r="C33" s="4" t="s">
        <v>118</v>
      </c>
      <c r="D33" s="1">
        <v>1000</v>
      </c>
      <c r="E33" s="58">
        <f t="shared" si="0"/>
        <v>0</v>
      </c>
      <c r="F33" s="1">
        <f>SUM(D33)</f>
        <v>1000</v>
      </c>
      <c r="G33" s="1">
        <v>1000</v>
      </c>
      <c r="H33" s="59" t="s">
        <v>69</v>
      </c>
      <c r="I33" s="66"/>
    </row>
    <row r="34" spans="1:9" ht="51" customHeight="1">
      <c r="A34" s="60">
        <v>14</v>
      </c>
      <c r="B34" s="48" t="s">
        <v>20</v>
      </c>
      <c r="C34" s="61"/>
      <c r="D34" s="49">
        <f>SUM(D35:D36)</f>
        <v>15626.149000000001</v>
      </c>
      <c r="E34" s="62"/>
      <c r="F34" s="49">
        <f>SUM(F35:F36)</f>
        <v>6141.793560000001</v>
      </c>
      <c r="G34" s="49">
        <f>SUM(G35:G36)</f>
        <v>1916.316</v>
      </c>
      <c r="H34" s="59"/>
      <c r="I34" s="66"/>
    </row>
    <row r="35" spans="1:9" ht="68.25" customHeight="1">
      <c r="A35" s="65" t="s">
        <v>5</v>
      </c>
      <c r="B35" s="4" t="s">
        <v>7</v>
      </c>
      <c r="C35" s="67" t="s">
        <v>13</v>
      </c>
      <c r="D35" s="1">
        <v>7247.066</v>
      </c>
      <c r="E35" s="58">
        <f>100-(F35/D35)*100</f>
        <v>43.30483536371823</v>
      </c>
      <c r="F35" s="1">
        <f>D35-(5.555+2032.775+1100)</f>
        <v>4108.736</v>
      </c>
      <c r="G35" s="1">
        <v>616.316</v>
      </c>
      <c r="H35" s="59" t="s">
        <v>69</v>
      </c>
      <c r="I35" s="66"/>
    </row>
    <row r="36" spans="1:9" ht="70.5" customHeight="1">
      <c r="A36" s="65" t="s">
        <v>5</v>
      </c>
      <c r="B36" s="4" t="s">
        <v>7</v>
      </c>
      <c r="C36" s="68" t="s">
        <v>133</v>
      </c>
      <c r="D36" s="1">
        <v>8379.083</v>
      </c>
      <c r="E36" s="58">
        <f>100-(F36/D36)*100</f>
        <v>75.73651484297267</v>
      </c>
      <c r="F36" s="1">
        <f>D36-(1388.68+1250+594.39965+183.85879+1020+1166.7+742.387)</f>
        <v>2033.057560000001</v>
      </c>
      <c r="G36" s="1">
        <v>1300</v>
      </c>
      <c r="H36" s="59" t="s">
        <v>69</v>
      </c>
      <c r="I36" s="66"/>
    </row>
    <row r="37" spans="1:9" ht="54" customHeight="1">
      <c r="A37" s="60">
        <v>15</v>
      </c>
      <c r="B37" s="48" t="s">
        <v>21</v>
      </c>
      <c r="C37" s="61"/>
      <c r="D37" s="49">
        <f>SUM(D38:D38)</f>
        <v>5986</v>
      </c>
      <c r="E37" s="62"/>
      <c r="F37" s="49">
        <f>SUM(F38:F38)</f>
        <v>5696</v>
      </c>
      <c r="G37" s="49">
        <f>SUM(G38:G38)</f>
        <v>3000</v>
      </c>
      <c r="H37" s="59"/>
      <c r="I37" s="66"/>
    </row>
    <row r="38" spans="1:9" ht="42" customHeight="1">
      <c r="A38" s="65" t="s">
        <v>5</v>
      </c>
      <c r="B38" s="4" t="s">
        <v>7</v>
      </c>
      <c r="C38" s="7" t="s">
        <v>119</v>
      </c>
      <c r="D38" s="1">
        <v>5986</v>
      </c>
      <c r="E38" s="58">
        <f>100-(F38/D38)*100</f>
        <v>4.844637487470763</v>
      </c>
      <c r="F38" s="1">
        <f>D38-290</f>
        <v>5696</v>
      </c>
      <c r="G38" s="1">
        <v>3000</v>
      </c>
      <c r="H38" s="59" t="s">
        <v>69</v>
      </c>
      <c r="I38" s="66"/>
    </row>
    <row r="39" spans="1:9" ht="70.5" customHeight="1">
      <c r="A39" s="60">
        <v>32</v>
      </c>
      <c r="B39" s="48" t="s">
        <v>67</v>
      </c>
      <c r="C39" s="61"/>
      <c r="D39" s="49">
        <f>SUM(D40)</f>
        <v>7500</v>
      </c>
      <c r="E39" s="58"/>
      <c r="F39" s="49">
        <f>SUM(F40)</f>
        <v>7500</v>
      </c>
      <c r="G39" s="49">
        <f>SUM(G40)</f>
        <v>1071.1999999999998</v>
      </c>
      <c r="H39" s="59"/>
      <c r="I39" s="66"/>
    </row>
    <row r="40" spans="1:9" ht="33">
      <c r="A40" s="65" t="s">
        <v>5</v>
      </c>
      <c r="B40" s="4" t="s">
        <v>7</v>
      </c>
      <c r="C40" s="4" t="s">
        <v>134</v>
      </c>
      <c r="D40" s="1">
        <v>7500</v>
      </c>
      <c r="E40" s="58">
        <f>100-(F40/D40)*100</f>
        <v>0</v>
      </c>
      <c r="F40" s="1">
        <v>7500</v>
      </c>
      <c r="G40" s="1">
        <f>1573.6-502.4</f>
        <v>1071.1999999999998</v>
      </c>
      <c r="H40" s="59" t="s">
        <v>69</v>
      </c>
      <c r="I40" s="66"/>
    </row>
    <row r="41" spans="1:9" ht="79.5" customHeight="1">
      <c r="A41" s="60">
        <v>40</v>
      </c>
      <c r="B41" s="48" t="s">
        <v>148</v>
      </c>
      <c r="C41" s="4"/>
      <c r="D41" s="49">
        <f>SUM(D42:D70)</f>
        <v>97526.16899999998</v>
      </c>
      <c r="E41" s="62"/>
      <c r="F41" s="49">
        <f>SUM(F42:F70)</f>
        <v>63363.44191</v>
      </c>
      <c r="G41" s="49">
        <f>SUM(G42:G70)</f>
        <v>43461.397000000004</v>
      </c>
      <c r="H41" s="59"/>
      <c r="I41" s="66"/>
    </row>
    <row r="42" spans="1:9" ht="50.25" customHeight="1">
      <c r="A42" s="65" t="s">
        <v>5</v>
      </c>
      <c r="B42" s="4" t="s">
        <v>7</v>
      </c>
      <c r="C42" s="4" t="s">
        <v>3</v>
      </c>
      <c r="D42" s="1">
        <v>840</v>
      </c>
      <c r="E42" s="58">
        <f aca="true" t="shared" si="1" ref="E42:E50">100-(F42/D42)*100</f>
        <v>0</v>
      </c>
      <c r="F42" s="1">
        <f>SUM(D42)</f>
        <v>840</v>
      </c>
      <c r="G42" s="1">
        <v>690</v>
      </c>
      <c r="H42" s="59" t="s">
        <v>69</v>
      </c>
      <c r="I42" s="66"/>
    </row>
    <row r="43" spans="1:9" ht="56.25" customHeight="1">
      <c r="A43" s="69" t="s">
        <v>5</v>
      </c>
      <c r="B43" s="5" t="s">
        <v>7</v>
      </c>
      <c r="C43" s="5" t="s">
        <v>37</v>
      </c>
      <c r="D43" s="2">
        <v>3116.841</v>
      </c>
      <c r="E43" s="58">
        <f t="shared" si="1"/>
        <v>48.403784472804354</v>
      </c>
      <c r="F43" s="1">
        <f>D43-87-1421.669</f>
        <v>1608.1719999999998</v>
      </c>
      <c r="G43" s="2">
        <v>1607.172</v>
      </c>
      <c r="H43" s="59" t="s">
        <v>69</v>
      </c>
      <c r="I43" s="66"/>
    </row>
    <row r="44" spans="1:9" ht="37.5" customHeight="1">
      <c r="A44" s="69" t="s">
        <v>5</v>
      </c>
      <c r="B44" s="5" t="s">
        <v>7</v>
      </c>
      <c r="C44" s="5" t="s">
        <v>42</v>
      </c>
      <c r="D44" s="2">
        <v>2560.483</v>
      </c>
      <c r="E44" s="58">
        <f t="shared" si="1"/>
        <v>41.02675159335172</v>
      </c>
      <c r="F44" s="2">
        <f>D44-1050.483</f>
        <v>1510.0000000000002</v>
      </c>
      <c r="G44" s="2">
        <v>1510</v>
      </c>
      <c r="H44" s="59" t="s">
        <v>69</v>
      </c>
      <c r="I44" s="66"/>
    </row>
    <row r="45" spans="1:9" ht="37.5" customHeight="1">
      <c r="A45" s="69" t="s">
        <v>5</v>
      </c>
      <c r="B45" s="5" t="s">
        <v>7</v>
      </c>
      <c r="C45" s="5" t="s">
        <v>122</v>
      </c>
      <c r="D45" s="2">
        <v>742.773</v>
      </c>
      <c r="E45" s="58">
        <f t="shared" si="1"/>
        <v>0</v>
      </c>
      <c r="F45" s="2">
        <f>D45</f>
        <v>742.773</v>
      </c>
      <c r="G45" s="2">
        <v>742.773</v>
      </c>
      <c r="H45" s="59" t="s">
        <v>69</v>
      </c>
      <c r="I45" s="66"/>
    </row>
    <row r="46" spans="1:9" ht="51.75" customHeight="1">
      <c r="A46" s="65" t="s">
        <v>5</v>
      </c>
      <c r="B46" s="4" t="s">
        <v>7</v>
      </c>
      <c r="C46" s="4" t="s">
        <v>124</v>
      </c>
      <c r="D46" s="1">
        <v>560</v>
      </c>
      <c r="E46" s="58">
        <f>100-(F46/D46)*100</f>
        <v>0</v>
      </c>
      <c r="F46" s="1">
        <f>D46</f>
        <v>560</v>
      </c>
      <c r="G46" s="1">
        <v>560</v>
      </c>
      <c r="H46" s="59" t="s">
        <v>69</v>
      </c>
      <c r="I46" s="66"/>
    </row>
    <row r="47" spans="1:9" ht="51.75" customHeight="1">
      <c r="A47" s="65" t="s">
        <v>5</v>
      </c>
      <c r="B47" s="4" t="s">
        <v>7</v>
      </c>
      <c r="C47" s="6" t="s">
        <v>153</v>
      </c>
      <c r="D47" s="1">
        <v>302.611</v>
      </c>
      <c r="E47" s="58">
        <f>100-(F47/D47)*100</f>
        <v>0</v>
      </c>
      <c r="F47" s="1">
        <f>D47</f>
        <v>302.611</v>
      </c>
      <c r="G47" s="1">
        <v>302.611</v>
      </c>
      <c r="H47" s="59" t="s">
        <v>69</v>
      </c>
      <c r="I47" s="66"/>
    </row>
    <row r="48" spans="1:9" ht="36" customHeight="1">
      <c r="A48" s="65" t="s">
        <v>5</v>
      </c>
      <c r="B48" s="4" t="s">
        <v>7</v>
      </c>
      <c r="C48" s="4" t="s">
        <v>15</v>
      </c>
      <c r="D48" s="1">
        <v>3231.882</v>
      </c>
      <c r="E48" s="58">
        <f t="shared" si="1"/>
        <v>84.18862446091782</v>
      </c>
      <c r="F48" s="1">
        <f>D48-(2144.946+575.931)</f>
        <v>511.0050000000001</v>
      </c>
      <c r="G48" s="1">
        <v>300</v>
      </c>
      <c r="H48" s="59" t="s">
        <v>69</v>
      </c>
      <c r="I48" s="66"/>
    </row>
    <row r="49" spans="1:9" ht="51.75" customHeight="1">
      <c r="A49" s="65" t="s">
        <v>5</v>
      </c>
      <c r="B49" s="4" t="s">
        <v>7</v>
      </c>
      <c r="C49" s="4" t="s">
        <v>14</v>
      </c>
      <c r="D49" s="1">
        <v>2897.411</v>
      </c>
      <c r="E49" s="58">
        <f t="shared" si="1"/>
        <v>8.099196144419963</v>
      </c>
      <c r="F49" s="1">
        <f>D49-234.667</f>
        <v>2662.744</v>
      </c>
      <c r="G49" s="1">
        <v>900</v>
      </c>
      <c r="H49" s="59" t="s">
        <v>69</v>
      </c>
      <c r="I49" s="66"/>
    </row>
    <row r="50" spans="1:9" ht="34.5" customHeight="1">
      <c r="A50" s="65" t="s">
        <v>5</v>
      </c>
      <c r="B50" s="4" t="s">
        <v>7</v>
      </c>
      <c r="C50" s="4" t="s">
        <v>146</v>
      </c>
      <c r="D50" s="1">
        <v>140</v>
      </c>
      <c r="E50" s="58">
        <f t="shared" si="1"/>
        <v>0</v>
      </c>
      <c r="F50" s="1">
        <f>D50</f>
        <v>140</v>
      </c>
      <c r="G50" s="1">
        <v>140</v>
      </c>
      <c r="H50" s="59" t="s">
        <v>69</v>
      </c>
      <c r="I50" s="66"/>
    </row>
    <row r="51" spans="1:9" ht="34.5" customHeight="1">
      <c r="A51" s="65" t="s">
        <v>5</v>
      </c>
      <c r="B51" s="4" t="s">
        <v>7</v>
      </c>
      <c r="C51" s="4" t="s">
        <v>120</v>
      </c>
      <c r="D51" s="1">
        <v>8515.4</v>
      </c>
      <c r="E51" s="58">
        <f aca="true" t="shared" si="2" ref="E51:E68">100-(F51/D51)*100</f>
        <v>48.250228996876245</v>
      </c>
      <c r="F51" s="1">
        <f>D51-4108.7</f>
        <v>4406.7</v>
      </c>
      <c r="G51" s="1">
        <v>4406.7</v>
      </c>
      <c r="H51" s="59" t="s">
        <v>69</v>
      </c>
      <c r="I51" s="66"/>
    </row>
    <row r="52" spans="1:9" ht="30" customHeight="1">
      <c r="A52" s="65" t="s">
        <v>5</v>
      </c>
      <c r="B52" s="4" t="s">
        <v>7</v>
      </c>
      <c r="C52" s="4" t="s">
        <v>121</v>
      </c>
      <c r="D52" s="1">
        <v>1487.5</v>
      </c>
      <c r="E52" s="58">
        <f t="shared" si="2"/>
        <v>0</v>
      </c>
      <c r="F52" s="1">
        <v>1487.5</v>
      </c>
      <c r="G52" s="1">
        <v>1487.5</v>
      </c>
      <c r="H52" s="59" t="s">
        <v>69</v>
      </c>
      <c r="I52" s="66"/>
    </row>
    <row r="53" spans="1:9" ht="56.25" customHeight="1">
      <c r="A53" s="65" t="s">
        <v>5</v>
      </c>
      <c r="B53" s="4" t="s">
        <v>7</v>
      </c>
      <c r="C53" s="7" t="s">
        <v>123</v>
      </c>
      <c r="D53" s="1">
        <v>2921.18</v>
      </c>
      <c r="E53" s="58">
        <f t="shared" si="2"/>
        <v>0</v>
      </c>
      <c r="F53" s="1">
        <f>D53</f>
        <v>2921.18</v>
      </c>
      <c r="G53" s="1">
        <v>2921.18</v>
      </c>
      <c r="H53" s="59" t="s">
        <v>69</v>
      </c>
      <c r="I53" s="66"/>
    </row>
    <row r="54" spans="1:9" ht="59.25" customHeight="1">
      <c r="A54" s="65" t="s">
        <v>5</v>
      </c>
      <c r="B54" s="4" t="s">
        <v>7</v>
      </c>
      <c r="C54" s="8" t="s">
        <v>151</v>
      </c>
      <c r="D54" s="1">
        <v>3867.61</v>
      </c>
      <c r="E54" s="58">
        <f t="shared" si="2"/>
        <v>0</v>
      </c>
      <c r="F54" s="1">
        <f>D54</f>
        <v>3867.61</v>
      </c>
      <c r="G54" s="1">
        <v>3867.61</v>
      </c>
      <c r="H54" s="59" t="s">
        <v>69</v>
      </c>
      <c r="I54" s="66"/>
    </row>
    <row r="55" spans="1:9" ht="36" customHeight="1">
      <c r="A55" s="65" t="s">
        <v>5</v>
      </c>
      <c r="B55" s="4" t="s">
        <v>7</v>
      </c>
      <c r="C55" s="4" t="s">
        <v>26</v>
      </c>
      <c r="D55" s="1">
        <v>33418</v>
      </c>
      <c r="E55" s="58">
        <f t="shared" si="2"/>
        <v>71.95047905320486</v>
      </c>
      <c r="F55" s="1">
        <f>D55-(18568.25313+3853.69996+1622.458)</f>
        <v>9373.588909999999</v>
      </c>
      <c r="G55" s="1">
        <v>5349.747</v>
      </c>
      <c r="H55" s="59"/>
      <c r="I55" s="66"/>
    </row>
    <row r="56" spans="1:9" ht="51.75" customHeight="1">
      <c r="A56" s="65" t="s">
        <v>5</v>
      </c>
      <c r="B56" s="4" t="s">
        <v>7</v>
      </c>
      <c r="C56" s="9" t="s">
        <v>22</v>
      </c>
      <c r="D56" s="1">
        <v>4621.54</v>
      </c>
      <c r="E56" s="58">
        <f t="shared" si="2"/>
        <v>2.163780904200763</v>
      </c>
      <c r="F56" s="1">
        <f>D56-100</f>
        <v>4521.54</v>
      </c>
      <c r="G56" s="1">
        <v>4521.54</v>
      </c>
      <c r="H56" s="59" t="s">
        <v>69</v>
      </c>
      <c r="I56" s="66"/>
    </row>
    <row r="57" spans="1:9" ht="55.5" customHeight="1">
      <c r="A57" s="65" t="s">
        <v>5</v>
      </c>
      <c r="B57" s="4" t="s">
        <v>7</v>
      </c>
      <c r="C57" s="8" t="s">
        <v>152</v>
      </c>
      <c r="D57" s="1">
        <v>560</v>
      </c>
      <c r="E57" s="58">
        <f t="shared" si="2"/>
        <v>0</v>
      </c>
      <c r="F57" s="1">
        <f>D57</f>
        <v>560</v>
      </c>
      <c r="G57" s="1">
        <v>560</v>
      </c>
      <c r="H57" s="59" t="s">
        <v>69</v>
      </c>
      <c r="I57" s="66"/>
    </row>
    <row r="58" spans="1:9" ht="50.25" customHeight="1">
      <c r="A58" s="65" t="s">
        <v>5</v>
      </c>
      <c r="B58" s="4" t="s">
        <v>7</v>
      </c>
      <c r="C58" s="8" t="s">
        <v>136</v>
      </c>
      <c r="D58" s="1">
        <v>1802.026</v>
      </c>
      <c r="E58" s="58">
        <f t="shared" si="2"/>
        <v>3.658104822017009</v>
      </c>
      <c r="F58" s="1">
        <v>1736.106</v>
      </c>
      <c r="G58" s="1">
        <v>1736.106</v>
      </c>
      <c r="H58" s="59" t="s">
        <v>69</v>
      </c>
      <c r="I58" s="66"/>
    </row>
    <row r="59" spans="1:9" ht="66.75" customHeight="1">
      <c r="A59" s="65" t="s">
        <v>5</v>
      </c>
      <c r="B59" s="4" t="s">
        <v>7</v>
      </c>
      <c r="C59" s="10" t="s">
        <v>47</v>
      </c>
      <c r="D59" s="3">
        <v>1000</v>
      </c>
      <c r="E59" s="58">
        <f t="shared" si="2"/>
        <v>0</v>
      </c>
      <c r="F59" s="3">
        <v>1000</v>
      </c>
      <c r="G59" s="3">
        <f>105.738+316.461-19.201</f>
        <v>402.998</v>
      </c>
      <c r="H59" s="59" t="s">
        <v>69</v>
      </c>
      <c r="I59" s="66"/>
    </row>
    <row r="60" spans="1:9" ht="56.25" customHeight="1">
      <c r="A60" s="65" t="s">
        <v>5</v>
      </c>
      <c r="B60" s="4" t="s">
        <v>7</v>
      </c>
      <c r="C60" s="10" t="s">
        <v>137</v>
      </c>
      <c r="D60" s="3">
        <v>19003</v>
      </c>
      <c r="E60" s="58">
        <f t="shared" si="2"/>
        <v>0</v>
      </c>
      <c r="F60" s="3">
        <f>SUM(D60)</f>
        <v>19003</v>
      </c>
      <c r="G60" s="3">
        <v>400</v>
      </c>
      <c r="H60" s="59" t="s">
        <v>69</v>
      </c>
      <c r="I60" s="66"/>
    </row>
    <row r="61" spans="1:9" ht="33">
      <c r="A61" s="65" t="s">
        <v>5</v>
      </c>
      <c r="B61" s="4" t="s">
        <v>7</v>
      </c>
      <c r="C61" s="10" t="s">
        <v>115</v>
      </c>
      <c r="D61" s="3">
        <v>600</v>
      </c>
      <c r="E61" s="58">
        <f t="shared" si="2"/>
        <v>0</v>
      </c>
      <c r="F61" s="3">
        <v>600</v>
      </c>
      <c r="G61" s="3">
        <v>600</v>
      </c>
      <c r="H61" s="59" t="s">
        <v>69</v>
      </c>
      <c r="I61" s="66"/>
    </row>
    <row r="62" spans="1:9" ht="89.25" customHeight="1">
      <c r="A62" s="65" t="s">
        <v>5</v>
      </c>
      <c r="B62" s="4" t="s">
        <v>7</v>
      </c>
      <c r="C62" s="11" t="s">
        <v>27</v>
      </c>
      <c r="D62" s="1">
        <f>329+180</f>
        <v>509</v>
      </c>
      <c r="E62" s="58">
        <f t="shared" si="2"/>
        <v>64.63654223968567</v>
      </c>
      <c r="F62" s="1">
        <f>D62-329</f>
        <v>180</v>
      </c>
      <c r="G62" s="1">
        <v>180</v>
      </c>
      <c r="H62" s="59" t="s">
        <v>69</v>
      </c>
      <c r="I62" s="66"/>
    </row>
    <row r="63" spans="1:9" ht="38.25" customHeight="1">
      <c r="A63" s="65" t="s">
        <v>5</v>
      </c>
      <c r="B63" s="10" t="s">
        <v>7</v>
      </c>
      <c r="C63" s="7" t="s">
        <v>40</v>
      </c>
      <c r="D63" s="3">
        <v>1200</v>
      </c>
      <c r="E63" s="58">
        <f t="shared" si="2"/>
        <v>0</v>
      </c>
      <c r="F63" s="3">
        <v>1200</v>
      </c>
      <c r="G63" s="3">
        <v>1200</v>
      </c>
      <c r="H63" s="59" t="s">
        <v>69</v>
      </c>
      <c r="I63" s="66"/>
    </row>
    <row r="64" spans="1:9" ht="39.75" customHeight="1">
      <c r="A64" s="65" t="s">
        <v>5</v>
      </c>
      <c r="B64" s="4" t="s">
        <v>7</v>
      </c>
      <c r="C64" s="10" t="s">
        <v>34</v>
      </c>
      <c r="D64" s="3">
        <v>224.328</v>
      </c>
      <c r="E64" s="58">
        <f t="shared" si="2"/>
        <v>0</v>
      </c>
      <c r="F64" s="3">
        <v>224.328</v>
      </c>
      <c r="G64" s="3">
        <v>224.328</v>
      </c>
      <c r="H64" s="59"/>
      <c r="I64" s="66"/>
    </row>
    <row r="65" spans="1:9" ht="36" customHeight="1">
      <c r="A65" s="65" t="s">
        <v>5</v>
      </c>
      <c r="B65" s="4" t="s">
        <v>7</v>
      </c>
      <c r="C65" s="10" t="s">
        <v>35</v>
      </c>
      <c r="D65" s="3">
        <v>206.191</v>
      </c>
      <c r="E65" s="58">
        <f t="shared" si="2"/>
        <v>0</v>
      </c>
      <c r="F65" s="3">
        <v>206.191</v>
      </c>
      <c r="G65" s="3">
        <v>206.191</v>
      </c>
      <c r="H65" s="59"/>
      <c r="I65" s="66"/>
    </row>
    <row r="66" spans="1:9" ht="39" customHeight="1">
      <c r="A66" s="65" t="s">
        <v>5</v>
      </c>
      <c r="B66" s="4" t="s">
        <v>7</v>
      </c>
      <c r="C66" s="10" t="s">
        <v>41</v>
      </c>
      <c r="D66" s="3">
        <v>173.866</v>
      </c>
      <c r="E66" s="58">
        <f t="shared" si="2"/>
        <v>0</v>
      </c>
      <c r="F66" s="3">
        <v>173.866</v>
      </c>
      <c r="G66" s="3">
        <v>173.866</v>
      </c>
      <c r="H66" s="59"/>
      <c r="I66" s="66"/>
    </row>
    <row r="67" spans="1:9" ht="69" customHeight="1">
      <c r="A67" s="65" t="s">
        <v>5</v>
      </c>
      <c r="B67" s="4" t="s">
        <v>7</v>
      </c>
      <c r="C67" s="7" t="s">
        <v>125</v>
      </c>
      <c r="D67" s="3">
        <v>1864.696</v>
      </c>
      <c r="E67" s="58">
        <f t="shared" si="2"/>
        <v>0</v>
      </c>
      <c r="F67" s="3">
        <f>SUM(D67)</f>
        <v>1864.696</v>
      </c>
      <c r="G67" s="3">
        <f>1652.804-300</f>
        <v>1352.804</v>
      </c>
      <c r="H67" s="59" t="s">
        <v>69</v>
      </c>
      <c r="I67" s="66"/>
    </row>
    <row r="68" spans="1:9" ht="54" customHeight="1">
      <c r="A68" s="65" t="s">
        <v>5</v>
      </c>
      <c r="B68" s="4" t="s">
        <v>7</v>
      </c>
      <c r="C68" s="8" t="s">
        <v>140</v>
      </c>
      <c r="D68" s="3">
        <v>160.4</v>
      </c>
      <c r="E68" s="58">
        <f t="shared" si="2"/>
        <v>0</v>
      </c>
      <c r="F68" s="3">
        <f>SUM(D68)</f>
        <v>160.4</v>
      </c>
      <c r="G68" s="3">
        <v>160.4</v>
      </c>
      <c r="H68" s="59" t="s">
        <v>69</v>
      </c>
      <c r="I68" s="66"/>
    </row>
    <row r="69" spans="1:9" ht="54.75" customHeight="1">
      <c r="A69" s="65" t="s">
        <v>5</v>
      </c>
      <c r="B69" s="4" t="s">
        <v>7</v>
      </c>
      <c r="C69" s="8" t="s">
        <v>141</v>
      </c>
      <c r="D69" s="3">
        <v>999.431</v>
      </c>
      <c r="E69" s="58">
        <f>100-(F69/D69)*100</f>
        <v>0</v>
      </c>
      <c r="F69" s="3">
        <f>SUM(D69)</f>
        <v>999.431</v>
      </c>
      <c r="G69" s="3">
        <v>451.251</v>
      </c>
      <c r="H69" s="59" t="s">
        <v>69</v>
      </c>
      <c r="I69" s="66"/>
    </row>
    <row r="70" spans="1:9" ht="85.5" customHeight="1">
      <c r="A70" s="65" t="s">
        <v>38</v>
      </c>
      <c r="B70" s="70" t="s">
        <v>154</v>
      </c>
      <c r="C70" s="10" t="s">
        <v>155</v>
      </c>
      <c r="D70" s="1"/>
      <c r="E70" s="58"/>
      <c r="F70" s="1"/>
      <c r="G70" s="1">
        <v>6506.62</v>
      </c>
      <c r="H70" s="59" t="s">
        <v>142</v>
      </c>
      <c r="I70" s="66"/>
    </row>
    <row r="71" spans="1:16" s="75" customFormat="1" ht="89.25" customHeight="1">
      <c r="A71" s="52" t="s">
        <v>127</v>
      </c>
      <c r="B71" s="48" t="s">
        <v>128</v>
      </c>
      <c r="C71" s="48"/>
      <c r="D71" s="49"/>
      <c r="E71" s="49"/>
      <c r="F71" s="49"/>
      <c r="G71" s="49">
        <f>SUM(G72)</f>
        <v>293.193</v>
      </c>
      <c r="H71" s="53"/>
      <c r="I71" s="71"/>
      <c r="J71" s="71"/>
      <c r="K71" s="71"/>
      <c r="L71" s="71"/>
      <c r="M71" s="71"/>
      <c r="N71" s="72"/>
      <c r="O71" s="73"/>
      <c r="P71" s="74"/>
    </row>
    <row r="72" spans="1:16" s="75" customFormat="1" ht="52.5" customHeight="1">
      <c r="A72" s="143">
        <v>180409</v>
      </c>
      <c r="B72" s="141" t="s">
        <v>154</v>
      </c>
      <c r="C72" s="10" t="s">
        <v>156</v>
      </c>
      <c r="D72" s="1"/>
      <c r="E72" s="58"/>
      <c r="F72" s="1"/>
      <c r="G72" s="1">
        <v>293.193</v>
      </c>
      <c r="H72" s="59"/>
      <c r="I72" s="30"/>
      <c r="J72" s="30"/>
      <c r="K72" s="30"/>
      <c r="L72" s="30"/>
      <c r="M72" s="30"/>
      <c r="N72" s="73"/>
      <c r="O72" s="76"/>
      <c r="P72" s="74"/>
    </row>
    <row r="73" spans="1:16" s="75" customFormat="1" ht="32.25" customHeight="1">
      <c r="A73" s="144"/>
      <c r="B73" s="142"/>
      <c r="C73" s="10" t="s">
        <v>157</v>
      </c>
      <c r="D73" s="1"/>
      <c r="E73" s="58"/>
      <c r="F73" s="1"/>
      <c r="G73" s="1">
        <v>293.193</v>
      </c>
      <c r="H73" s="59"/>
      <c r="I73" s="30"/>
      <c r="J73" s="30"/>
      <c r="K73" s="30"/>
      <c r="L73" s="30"/>
      <c r="M73" s="30"/>
      <c r="N73" s="73"/>
      <c r="O73" s="76"/>
      <c r="P73" s="74"/>
    </row>
    <row r="74" spans="1:9" s="77" customFormat="1" ht="66">
      <c r="A74" s="60">
        <v>73</v>
      </c>
      <c r="B74" s="48" t="s">
        <v>11</v>
      </c>
      <c r="C74" s="48"/>
      <c r="D74" s="49">
        <f>SUM(D75:D79)</f>
        <v>31163.798000000003</v>
      </c>
      <c r="E74" s="49"/>
      <c r="F74" s="49">
        <f>SUM(F75:F79)</f>
        <v>16436.846</v>
      </c>
      <c r="G74" s="49">
        <f>SUM(G75:G79)</f>
        <v>3695.21</v>
      </c>
      <c r="H74" s="63"/>
      <c r="I74" s="66"/>
    </row>
    <row r="75" spans="1:9" ht="38.25" customHeight="1">
      <c r="A75" s="65" t="s">
        <v>5</v>
      </c>
      <c r="B75" s="4" t="s">
        <v>7</v>
      </c>
      <c r="C75" s="4" t="s">
        <v>48</v>
      </c>
      <c r="D75" s="1">
        <v>13751.634</v>
      </c>
      <c r="E75" s="58">
        <f>100-(F75/D75)*100</f>
        <v>56.359407471141246</v>
      </c>
      <c r="F75" s="1">
        <f>SUM(D75-(2.65228+224.04934+1231.39282+3964.263+2327.982))</f>
        <v>6001.29456</v>
      </c>
      <c r="G75" s="1">
        <v>900.195</v>
      </c>
      <c r="H75" s="59" t="s">
        <v>69</v>
      </c>
      <c r="I75" s="66"/>
    </row>
    <row r="76" spans="1:9" ht="55.5" customHeight="1">
      <c r="A76" s="65" t="s">
        <v>5</v>
      </c>
      <c r="B76" s="4" t="s">
        <v>7</v>
      </c>
      <c r="C76" s="4" t="s">
        <v>12</v>
      </c>
      <c r="D76" s="1">
        <f>2952.107</f>
        <v>2952.107</v>
      </c>
      <c r="E76" s="58">
        <f aca="true" t="shared" si="3" ref="E76:E90">100-(F76/D76)*100</f>
        <v>62.850767265549656</v>
      </c>
      <c r="F76" s="1">
        <f>SUM(D76)-(300+1551.5749+3.847)</f>
        <v>1096.6851</v>
      </c>
      <c r="G76" s="1">
        <f>1096.685</f>
        <v>1096.685</v>
      </c>
      <c r="H76" s="59" t="s">
        <v>69</v>
      </c>
      <c r="I76" s="66"/>
    </row>
    <row r="77" spans="1:9" ht="117" customHeight="1">
      <c r="A77" s="65" t="s">
        <v>9</v>
      </c>
      <c r="B77" s="78" t="s">
        <v>10</v>
      </c>
      <c r="C77" s="4" t="s">
        <v>8</v>
      </c>
      <c r="D77" s="1">
        <v>14110.057</v>
      </c>
      <c r="E77" s="58">
        <f t="shared" si="3"/>
        <v>36.29461355117134</v>
      </c>
      <c r="F77" s="1">
        <f>SUM(D77)-(56.35656+570.604+1000+338.9424+271.5277+2883.76)</f>
        <v>8988.86634</v>
      </c>
      <c r="G77" s="1">
        <v>1348.33</v>
      </c>
      <c r="H77" s="59" t="s">
        <v>69</v>
      </c>
      <c r="I77" s="66"/>
    </row>
    <row r="78" spans="1:9" ht="52.5" customHeight="1">
      <c r="A78" s="65" t="s">
        <v>5</v>
      </c>
      <c r="B78" s="4" t="s">
        <v>7</v>
      </c>
      <c r="C78" s="4" t="s">
        <v>23</v>
      </c>
      <c r="D78" s="1">
        <v>200</v>
      </c>
      <c r="E78" s="58">
        <f t="shared" si="3"/>
        <v>0</v>
      </c>
      <c r="F78" s="1">
        <v>200</v>
      </c>
      <c r="G78" s="1">
        <v>200</v>
      </c>
      <c r="H78" s="59" t="s">
        <v>69</v>
      </c>
      <c r="I78" s="66"/>
    </row>
    <row r="79" spans="1:9" ht="54" customHeight="1">
      <c r="A79" s="65" t="s">
        <v>5</v>
      </c>
      <c r="B79" s="4" t="s">
        <v>7</v>
      </c>
      <c r="C79" s="4" t="s">
        <v>39</v>
      </c>
      <c r="D79" s="1">
        <v>150</v>
      </c>
      <c r="E79" s="58">
        <f t="shared" si="3"/>
        <v>0</v>
      </c>
      <c r="F79" s="1">
        <v>150</v>
      </c>
      <c r="G79" s="1">
        <v>150</v>
      </c>
      <c r="H79" s="59" t="s">
        <v>69</v>
      </c>
      <c r="I79" s="66"/>
    </row>
    <row r="80" spans="1:9" ht="54" customHeight="1">
      <c r="A80" s="60">
        <v>91</v>
      </c>
      <c r="B80" s="48" t="s">
        <v>43</v>
      </c>
      <c r="C80" s="79"/>
      <c r="D80" s="49">
        <f>SUM(D81)</f>
        <v>1000</v>
      </c>
      <c r="E80" s="58"/>
      <c r="F80" s="49">
        <f>SUM(F81)</f>
        <v>1000</v>
      </c>
      <c r="G80" s="49">
        <f>SUM(G81)</f>
        <v>1000</v>
      </c>
      <c r="H80" s="59"/>
      <c r="I80" s="66"/>
    </row>
    <row r="81" spans="1:9" ht="37.5" customHeight="1">
      <c r="A81" s="65" t="s">
        <v>5</v>
      </c>
      <c r="B81" s="4" t="s">
        <v>7</v>
      </c>
      <c r="C81" s="4" t="s">
        <v>131</v>
      </c>
      <c r="D81" s="1">
        <v>1000</v>
      </c>
      <c r="E81" s="58">
        <f>100-(F81/D81)*100</f>
        <v>0</v>
      </c>
      <c r="F81" s="1">
        <v>1000</v>
      </c>
      <c r="G81" s="1">
        <v>1000</v>
      </c>
      <c r="H81" s="59" t="s">
        <v>69</v>
      </c>
      <c r="I81" s="66"/>
    </row>
    <row r="82" spans="1:9" ht="69" customHeight="1">
      <c r="A82" s="60">
        <v>92</v>
      </c>
      <c r="B82" s="48" t="s">
        <v>24</v>
      </c>
      <c r="C82" s="61"/>
      <c r="D82" s="49">
        <f>SUM(D83:D86)</f>
        <v>11150</v>
      </c>
      <c r="E82" s="58"/>
      <c r="F82" s="49">
        <f>SUM(F83:F86)</f>
        <v>11150</v>
      </c>
      <c r="G82" s="49">
        <f>SUM(G83:G86)</f>
        <v>4220</v>
      </c>
      <c r="H82" s="59"/>
      <c r="I82" s="66"/>
    </row>
    <row r="83" spans="1:9" ht="38.25" customHeight="1">
      <c r="A83" s="65" t="s">
        <v>5</v>
      </c>
      <c r="B83" s="4" t="s">
        <v>7</v>
      </c>
      <c r="C83" s="4" t="s">
        <v>25</v>
      </c>
      <c r="D83" s="1">
        <v>10000</v>
      </c>
      <c r="E83" s="58">
        <f t="shared" si="3"/>
        <v>0</v>
      </c>
      <c r="F83" s="1">
        <v>10000</v>
      </c>
      <c r="G83" s="1">
        <v>4000</v>
      </c>
      <c r="H83" s="59" t="s">
        <v>69</v>
      </c>
      <c r="I83" s="66"/>
    </row>
    <row r="84" spans="1:9" ht="71.25" customHeight="1">
      <c r="A84" s="65" t="s">
        <v>5</v>
      </c>
      <c r="B84" s="4" t="s">
        <v>7</v>
      </c>
      <c r="C84" s="4" t="s">
        <v>30</v>
      </c>
      <c r="D84" s="1">
        <v>80</v>
      </c>
      <c r="E84" s="58">
        <f t="shared" si="3"/>
        <v>0</v>
      </c>
      <c r="F84" s="1">
        <v>80</v>
      </c>
      <c r="G84" s="1">
        <v>80</v>
      </c>
      <c r="H84" s="59" t="s">
        <v>69</v>
      </c>
      <c r="I84" s="66"/>
    </row>
    <row r="85" spans="1:9" ht="49.5">
      <c r="A85" s="65" t="s">
        <v>5</v>
      </c>
      <c r="B85" s="4" t="s">
        <v>7</v>
      </c>
      <c r="C85" s="4" t="s">
        <v>31</v>
      </c>
      <c r="D85" s="1">
        <v>70</v>
      </c>
      <c r="E85" s="58">
        <f t="shared" si="3"/>
        <v>0</v>
      </c>
      <c r="F85" s="1">
        <v>70</v>
      </c>
      <c r="G85" s="1">
        <v>70</v>
      </c>
      <c r="H85" s="59" t="s">
        <v>69</v>
      </c>
      <c r="I85" s="66"/>
    </row>
    <row r="86" spans="1:9" ht="54.75" customHeight="1">
      <c r="A86" s="65" t="s">
        <v>5</v>
      </c>
      <c r="B86" s="4" t="s">
        <v>7</v>
      </c>
      <c r="C86" s="4" t="s">
        <v>32</v>
      </c>
      <c r="D86" s="1">
        <v>1000</v>
      </c>
      <c r="E86" s="58">
        <f t="shared" si="3"/>
        <v>0</v>
      </c>
      <c r="F86" s="1">
        <v>1000</v>
      </c>
      <c r="G86" s="1">
        <v>70</v>
      </c>
      <c r="H86" s="59" t="s">
        <v>69</v>
      </c>
      <c r="I86" s="66"/>
    </row>
    <row r="87" spans="1:8" ht="55.5" customHeight="1">
      <c r="A87" s="60">
        <v>93</v>
      </c>
      <c r="B87" s="48" t="s">
        <v>144</v>
      </c>
      <c r="C87" s="4"/>
      <c r="D87" s="80">
        <f>SUM(D88)</f>
        <v>376.904</v>
      </c>
      <c r="E87" s="80"/>
      <c r="F87" s="80">
        <f>SUM(F88)</f>
        <v>376.904</v>
      </c>
      <c r="G87" s="80">
        <f>SUM(G88)</f>
        <v>376.904</v>
      </c>
      <c r="H87" s="63"/>
    </row>
    <row r="88" spans="1:8" ht="49.5">
      <c r="A88" s="65" t="s">
        <v>5</v>
      </c>
      <c r="B88" s="4" t="s">
        <v>7</v>
      </c>
      <c r="C88" s="4" t="s">
        <v>145</v>
      </c>
      <c r="D88" s="61">
        <v>376.904</v>
      </c>
      <c r="E88" s="58">
        <f>100-(F88/D88)*100</f>
        <v>0</v>
      </c>
      <c r="F88" s="82">
        <f>SUM(D88)</f>
        <v>376.904</v>
      </c>
      <c r="G88" s="61">
        <f>357.703+19.201</f>
        <v>376.904</v>
      </c>
      <c r="H88" s="59" t="s">
        <v>69</v>
      </c>
    </row>
    <row r="89" spans="1:9" ht="57" customHeight="1">
      <c r="A89" s="83" t="s">
        <v>143</v>
      </c>
      <c r="B89" s="48" t="s">
        <v>44</v>
      </c>
      <c r="C89" s="61"/>
      <c r="D89" s="49">
        <f>SUM(D90)</f>
        <v>1145.929</v>
      </c>
      <c r="E89" s="58"/>
      <c r="F89" s="49">
        <f>SUM(F90)</f>
        <v>1125.8570000000002</v>
      </c>
      <c r="G89" s="49">
        <f>SUM(G90)</f>
        <v>1125.857</v>
      </c>
      <c r="H89" s="59"/>
      <c r="I89" s="66"/>
    </row>
    <row r="90" spans="1:9" ht="42" customHeight="1" thickBot="1">
      <c r="A90" s="84" t="s">
        <v>5</v>
      </c>
      <c r="B90" s="85" t="s">
        <v>7</v>
      </c>
      <c r="C90" s="85" t="s">
        <v>45</v>
      </c>
      <c r="D90" s="86">
        <v>1145.929</v>
      </c>
      <c r="E90" s="87">
        <f t="shared" si="3"/>
        <v>1.7515919398147588</v>
      </c>
      <c r="F90" s="86">
        <f>SUM(D90-20.072)</f>
        <v>1125.8570000000002</v>
      </c>
      <c r="G90" s="86">
        <v>1125.857</v>
      </c>
      <c r="H90" s="88" t="s">
        <v>69</v>
      </c>
      <c r="I90" s="66"/>
    </row>
  </sheetData>
  <sheetProtection/>
  <mergeCells count="18">
    <mergeCell ref="E12:E13"/>
    <mergeCell ref="F12:F13"/>
    <mergeCell ref="G12:G13"/>
    <mergeCell ref="H12:H13"/>
    <mergeCell ref="F1:H1"/>
    <mergeCell ref="F2:H2"/>
    <mergeCell ref="F3:H3"/>
    <mergeCell ref="F5:H6"/>
    <mergeCell ref="B72:B73"/>
    <mergeCell ref="A72:A73"/>
    <mergeCell ref="G9:H9"/>
    <mergeCell ref="F4:H4"/>
    <mergeCell ref="G7:H7"/>
    <mergeCell ref="A8:H8"/>
    <mergeCell ref="A10:H10"/>
    <mergeCell ref="B11:C11"/>
    <mergeCell ref="C12:C13"/>
    <mergeCell ref="D12:D13"/>
  </mergeCells>
  <printOptions horizontalCentered="1"/>
  <pageMargins left="0.2362204724409449" right="0" top="1.062992125984252" bottom="0.1968503937007874" header="0.8267716535433072" footer="0.1968503937007874"/>
  <pageSetup firstPageNumber="56" useFirstPageNumber="1" fitToHeight="25" horizontalDpi="600" verticalDpi="600" orientation="landscape" paperSize="8" scale="74"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sheetPr>
    <tabColor rgb="FFFF0000"/>
  </sheetPr>
  <dimension ref="A1:P46"/>
  <sheetViews>
    <sheetView tabSelected="1" view="pageBreakPreview" zoomScale="80" zoomScaleSheetLayoutView="80" zoomScalePageLayoutView="0" workbookViewId="0" topLeftCell="A43">
      <selection activeCell="E1" sqref="E1:E16384"/>
    </sheetView>
  </sheetViews>
  <sheetFormatPr defaultColWidth="9.140625" defaultRowHeight="15"/>
  <cols>
    <col min="1" max="1" width="19.140625" style="115" customWidth="1"/>
    <col min="2" max="2" width="47.8515625" style="115" customWidth="1"/>
    <col min="3" max="3" width="21.140625" style="115" customWidth="1"/>
    <col min="4" max="4" width="15.140625" style="140" customWidth="1"/>
    <col min="5" max="5" width="16.140625" style="136" bestFit="1" customWidth="1"/>
    <col min="6" max="9" width="9.140625" style="113" customWidth="1"/>
    <col min="10" max="16384" width="9.140625" style="115" customWidth="1"/>
  </cols>
  <sheetData>
    <row r="1" spans="1:6" s="95" customFormat="1" ht="22.5" customHeight="1">
      <c r="A1" s="91"/>
      <c r="B1" s="91"/>
      <c r="C1" s="91"/>
      <c r="D1" s="92" t="s">
        <v>70</v>
      </c>
      <c r="E1" s="93"/>
      <c r="F1" s="94"/>
    </row>
    <row r="2" spans="1:5" s="95" customFormat="1" ht="42" customHeight="1">
      <c r="A2" s="160" t="s">
        <v>114</v>
      </c>
      <c r="B2" s="160"/>
      <c r="C2" s="160"/>
      <c r="D2" s="160"/>
      <c r="E2" s="96"/>
    </row>
    <row r="3" spans="1:5" s="95" customFormat="1" ht="18.75" customHeight="1" thickBot="1">
      <c r="A3" s="91"/>
      <c r="B3" s="91"/>
      <c r="C3" s="97"/>
      <c r="D3" s="92" t="s">
        <v>53</v>
      </c>
      <c r="E3" s="96"/>
    </row>
    <row r="4" spans="1:5" s="30" customFormat="1" ht="60.75" customHeight="1">
      <c r="A4" s="98" t="s">
        <v>54</v>
      </c>
      <c r="B4" s="99" t="s">
        <v>4</v>
      </c>
      <c r="C4" s="161" t="s">
        <v>55</v>
      </c>
      <c r="D4" s="163" t="s">
        <v>62</v>
      </c>
      <c r="E4" s="93"/>
    </row>
    <row r="5" spans="1:5" s="30" customFormat="1" ht="63.75" customHeight="1" thickBot="1">
      <c r="A5" s="100" t="s">
        <v>59</v>
      </c>
      <c r="B5" s="101" t="s">
        <v>60</v>
      </c>
      <c r="C5" s="162"/>
      <c r="D5" s="164"/>
      <c r="E5" s="93"/>
    </row>
    <row r="6" spans="1:5" s="30" customFormat="1" ht="18" customHeight="1" thickBot="1">
      <c r="A6" s="102">
        <v>1</v>
      </c>
      <c r="B6" s="103">
        <v>2</v>
      </c>
      <c r="C6" s="103">
        <v>3</v>
      </c>
      <c r="D6" s="104">
        <v>4</v>
      </c>
      <c r="E6" s="105"/>
    </row>
    <row r="7" spans="1:5" s="30" customFormat="1" ht="21.75" customHeight="1">
      <c r="A7" s="106"/>
      <c r="B7" s="34" t="s">
        <v>61</v>
      </c>
      <c r="C7" s="99"/>
      <c r="D7" s="107">
        <f>SUM(D8+D13+D17+D22+D28+D30+D35+D37+D39+D42)</f>
        <v>80338.383</v>
      </c>
      <c r="E7" s="93"/>
    </row>
    <row r="8" spans="1:15" ht="40.5" customHeight="1">
      <c r="A8" s="108">
        <v>10</v>
      </c>
      <c r="B8" s="109" t="s">
        <v>19</v>
      </c>
      <c r="C8" s="109"/>
      <c r="D8" s="110">
        <f>SUM(D9:D12)</f>
        <v>4255.96</v>
      </c>
      <c r="E8" s="111"/>
      <c r="F8" s="112"/>
      <c r="H8" s="71"/>
      <c r="I8" s="71"/>
      <c r="J8" s="71"/>
      <c r="K8" s="71"/>
      <c r="L8" s="71"/>
      <c r="M8" s="71"/>
      <c r="N8" s="95"/>
      <c r="O8" s="114"/>
    </row>
    <row r="9" spans="1:15" ht="24" customHeight="1">
      <c r="A9" s="116" t="s">
        <v>77</v>
      </c>
      <c r="B9" s="117" t="s">
        <v>78</v>
      </c>
      <c r="C9" s="118" t="s">
        <v>75</v>
      </c>
      <c r="D9" s="119">
        <v>1452.522</v>
      </c>
      <c r="E9" s="120"/>
      <c r="F9" s="121"/>
      <c r="H9" s="71"/>
      <c r="I9" s="71"/>
      <c r="J9" s="71"/>
      <c r="K9" s="71"/>
      <c r="L9" s="71"/>
      <c r="M9" s="71"/>
      <c r="N9" s="95"/>
      <c r="O9" s="114"/>
    </row>
    <row r="10" spans="1:15" ht="79.5" customHeight="1">
      <c r="A10" s="116" t="s">
        <v>79</v>
      </c>
      <c r="B10" s="122" t="s">
        <v>80</v>
      </c>
      <c r="C10" s="118" t="s">
        <v>75</v>
      </c>
      <c r="D10" s="119">
        <v>2573.978</v>
      </c>
      <c r="E10" s="120"/>
      <c r="F10" s="121"/>
      <c r="H10" s="71"/>
      <c r="I10" s="71"/>
      <c r="J10" s="71"/>
      <c r="K10" s="71"/>
      <c r="L10" s="71"/>
      <c r="M10" s="71"/>
      <c r="N10" s="95"/>
      <c r="O10" s="114"/>
    </row>
    <row r="11" spans="1:16" ht="38.25" customHeight="1">
      <c r="A11" s="116" t="s">
        <v>81</v>
      </c>
      <c r="B11" s="122" t="s">
        <v>82</v>
      </c>
      <c r="C11" s="118" t="s">
        <v>75</v>
      </c>
      <c r="D11" s="119">
        <v>129.5</v>
      </c>
      <c r="E11" s="120"/>
      <c r="F11" s="121"/>
      <c r="H11" s="71"/>
      <c r="I11" s="71"/>
      <c r="J11" s="71"/>
      <c r="K11" s="71"/>
      <c r="L11" s="71"/>
      <c r="M11" s="71"/>
      <c r="N11" s="95"/>
      <c r="O11" s="114"/>
      <c r="P11" s="95"/>
    </row>
    <row r="12" spans="1:16" ht="43.5" customHeight="1">
      <c r="A12" s="116" t="s">
        <v>83</v>
      </c>
      <c r="B12" s="122" t="s">
        <v>84</v>
      </c>
      <c r="C12" s="118" t="s">
        <v>75</v>
      </c>
      <c r="D12" s="119">
        <v>99.96</v>
      </c>
      <c r="E12" s="120"/>
      <c r="F12" s="121"/>
      <c r="H12" s="71"/>
      <c r="I12" s="71"/>
      <c r="J12" s="71"/>
      <c r="K12" s="71"/>
      <c r="L12" s="71"/>
      <c r="M12" s="71"/>
      <c r="N12" s="95"/>
      <c r="O12" s="114"/>
      <c r="P12" s="95"/>
    </row>
    <row r="13" spans="1:16" ht="39.75" customHeight="1">
      <c r="A13" s="108">
        <v>14</v>
      </c>
      <c r="B13" s="109" t="s">
        <v>85</v>
      </c>
      <c r="C13" s="109"/>
      <c r="D13" s="110">
        <f>SUM(D14:D16)</f>
        <v>5949</v>
      </c>
      <c r="E13" s="111"/>
      <c r="F13" s="112"/>
      <c r="H13" s="71"/>
      <c r="I13" s="71"/>
      <c r="J13" s="71"/>
      <c r="K13" s="71"/>
      <c r="L13" s="71"/>
      <c r="M13" s="71"/>
      <c r="N13" s="95"/>
      <c r="O13" s="114"/>
      <c r="P13" s="95"/>
    </row>
    <row r="14" spans="1:16" ht="25.5" customHeight="1">
      <c r="A14" s="116" t="s">
        <v>86</v>
      </c>
      <c r="B14" s="117" t="s">
        <v>87</v>
      </c>
      <c r="C14" s="118" t="s">
        <v>75</v>
      </c>
      <c r="D14" s="119">
        <v>3411.3</v>
      </c>
      <c r="E14" s="120"/>
      <c r="F14" s="121"/>
      <c r="H14" s="71"/>
      <c r="I14" s="71"/>
      <c r="J14" s="71"/>
      <c r="K14" s="71"/>
      <c r="L14" s="71"/>
      <c r="M14" s="71"/>
      <c r="N14" s="95"/>
      <c r="O14" s="114"/>
      <c r="P14" s="95"/>
    </row>
    <row r="15" spans="1:16" ht="21.75" customHeight="1">
      <c r="A15" s="116" t="s">
        <v>88</v>
      </c>
      <c r="B15" s="122" t="s">
        <v>89</v>
      </c>
      <c r="C15" s="118" t="s">
        <v>75</v>
      </c>
      <c r="D15" s="119">
        <v>619.3</v>
      </c>
      <c r="E15" s="120"/>
      <c r="F15" s="121"/>
      <c r="H15" s="71"/>
      <c r="I15" s="71"/>
      <c r="J15" s="71"/>
      <c r="K15" s="71"/>
      <c r="L15" s="71"/>
      <c r="M15" s="71"/>
      <c r="N15" s="95"/>
      <c r="O15" s="114"/>
      <c r="P15" s="95"/>
    </row>
    <row r="16" spans="1:16" ht="73.5" customHeight="1">
      <c r="A16" s="116" t="s">
        <v>90</v>
      </c>
      <c r="B16" s="122" t="s">
        <v>91</v>
      </c>
      <c r="C16" s="118" t="s">
        <v>75</v>
      </c>
      <c r="D16" s="119">
        <v>1918.4</v>
      </c>
      <c r="E16" s="120"/>
      <c r="F16" s="121"/>
      <c r="H16" s="71"/>
      <c r="I16" s="71"/>
      <c r="J16" s="71"/>
      <c r="K16" s="71"/>
      <c r="L16" s="71"/>
      <c r="M16" s="71"/>
      <c r="N16" s="95"/>
      <c r="O16" s="114"/>
      <c r="P16" s="95"/>
    </row>
    <row r="17" spans="1:16" ht="39.75" customHeight="1">
      <c r="A17" s="108">
        <v>15</v>
      </c>
      <c r="B17" s="109" t="s">
        <v>21</v>
      </c>
      <c r="C17" s="109"/>
      <c r="D17" s="110">
        <f>SUM(D19:D21)</f>
        <v>2664.484</v>
      </c>
      <c r="E17" s="111"/>
      <c r="F17" s="112"/>
      <c r="H17" s="71"/>
      <c r="I17" s="71"/>
      <c r="J17" s="71"/>
      <c r="K17" s="71"/>
      <c r="L17" s="71"/>
      <c r="M17" s="71"/>
      <c r="N17" s="95"/>
      <c r="O17" s="114"/>
      <c r="P17" s="95"/>
    </row>
    <row r="18" spans="1:16" ht="255.75" customHeight="1">
      <c r="A18" s="116" t="s">
        <v>92</v>
      </c>
      <c r="B18" s="123" t="s">
        <v>147</v>
      </c>
      <c r="C18" s="118" t="s">
        <v>75</v>
      </c>
      <c r="D18" s="119">
        <v>156</v>
      </c>
      <c r="E18" s="120"/>
      <c r="F18" s="121"/>
      <c r="H18" s="71"/>
      <c r="I18" s="71"/>
      <c r="J18" s="71"/>
      <c r="K18" s="71"/>
      <c r="L18" s="71"/>
      <c r="M18" s="71"/>
      <c r="N18" s="95"/>
      <c r="O18" s="114"/>
      <c r="P18" s="95"/>
    </row>
    <row r="19" spans="1:16" ht="302.25" customHeight="1">
      <c r="A19" s="116"/>
      <c r="B19" s="124" t="s">
        <v>93</v>
      </c>
      <c r="C19" s="118"/>
      <c r="D19" s="119">
        <v>156</v>
      </c>
      <c r="E19" s="120"/>
      <c r="F19" s="121"/>
      <c r="H19" s="71"/>
      <c r="I19" s="71"/>
      <c r="J19" s="71"/>
      <c r="K19" s="71"/>
      <c r="L19" s="71"/>
      <c r="M19" s="71"/>
      <c r="N19" s="95"/>
      <c r="O19" s="114"/>
      <c r="P19" s="95"/>
    </row>
    <row r="20" spans="1:15" ht="25.5" customHeight="1">
      <c r="A20" s="116" t="s">
        <v>73</v>
      </c>
      <c r="B20" s="117" t="s">
        <v>74</v>
      </c>
      <c r="C20" s="118" t="s">
        <v>75</v>
      </c>
      <c r="D20" s="119">
        <v>2208.484</v>
      </c>
      <c r="E20" s="120"/>
      <c r="F20" s="121"/>
      <c r="H20" s="71"/>
      <c r="I20" s="71"/>
      <c r="J20" s="71"/>
      <c r="K20" s="71"/>
      <c r="L20" s="71"/>
      <c r="M20" s="71"/>
      <c r="N20" s="95"/>
      <c r="O20" s="114"/>
    </row>
    <row r="21" spans="1:16" ht="55.5" customHeight="1">
      <c r="A21" s="116" t="s">
        <v>138</v>
      </c>
      <c r="B21" s="125" t="s">
        <v>139</v>
      </c>
      <c r="C21" s="118" t="s">
        <v>75</v>
      </c>
      <c r="D21" s="119">
        <v>300</v>
      </c>
      <c r="E21" s="120"/>
      <c r="F21" s="121"/>
      <c r="H21" s="71"/>
      <c r="I21" s="71"/>
      <c r="J21" s="71"/>
      <c r="K21" s="71"/>
      <c r="L21" s="71"/>
      <c r="M21" s="71"/>
      <c r="N21" s="95"/>
      <c r="O21" s="114"/>
      <c r="P21" s="95"/>
    </row>
    <row r="22" spans="1:16" ht="45" customHeight="1">
      <c r="A22" s="108">
        <v>24</v>
      </c>
      <c r="B22" s="109" t="s">
        <v>94</v>
      </c>
      <c r="C22" s="109"/>
      <c r="D22" s="110">
        <f>SUM(D23:D27)</f>
        <v>3039.3999999999996</v>
      </c>
      <c r="E22" s="111"/>
      <c r="F22" s="112"/>
      <c r="H22" s="71"/>
      <c r="I22" s="71"/>
      <c r="J22" s="71"/>
      <c r="K22" s="71"/>
      <c r="L22" s="71"/>
      <c r="M22" s="71"/>
      <c r="N22" s="95"/>
      <c r="O22" s="114"/>
      <c r="P22" s="95"/>
    </row>
    <row r="23" spans="1:15" ht="25.5" customHeight="1">
      <c r="A23" s="116" t="s">
        <v>95</v>
      </c>
      <c r="B23" s="117" t="s">
        <v>96</v>
      </c>
      <c r="C23" s="118" t="s">
        <v>75</v>
      </c>
      <c r="D23" s="119">
        <v>129.972</v>
      </c>
      <c r="E23" s="120"/>
      <c r="F23" s="121"/>
      <c r="H23" s="71"/>
      <c r="I23" s="71"/>
      <c r="J23" s="71"/>
      <c r="K23" s="71"/>
      <c r="L23" s="71"/>
      <c r="M23" s="71"/>
      <c r="N23" s="95"/>
      <c r="O23" s="114"/>
    </row>
    <row r="24" spans="1:15" ht="25.5" customHeight="1">
      <c r="A24" s="116" t="s">
        <v>97</v>
      </c>
      <c r="B24" s="117" t="s">
        <v>98</v>
      </c>
      <c r="C24" s="118" t="s">
        <v>75</v>
      </c>
      <c r="D24" s="119">
        <v>150</v>
      </c>
      <c r="E24" s="120"/>
      <c r="F24" s="121"/>
      <c r="H24" s="71"/>
      <c r="I24" s="71"/>
      <c r="J24" s="71"/>
      <c r="K24" s="71"/>
      <c r="L24" s="71"/>
      <c r="M24" s="71"/>
      <c r="N24" s="95"/>
      <c r="O24" s="114"/>
    </row>
    <row r="25" spans="1:15" ht="37.5">
      <c r="A25" s="116" t="s">
        <v>99</v>
      </c>
      <c r="B25" s="117" t="s">
        <v>100</v>
      </c>
      <c r="C25" s="118" t="s">
        <v>75</v>
      </c>
      <c r="D25" s="119">
        <v>74.4</v>
      </c>
      <c r="E25" s="120"/>
      <c r="F25" s="121"/>
      <c r="H25" s="71"/>
      <c r="I25" s="71"/>
      <c r="J25" s="71"/>
      <c r="K25" s="71"/>
      <c r="L25" s="71"/>
      <c r="M25" s="71"/>
      <c r="N25" s="95"/>
      <c r="O25" s="114"/>
    </row>
    <row r="26" spans="1:15" ht="25.5" customHeight="1">
      <c r="A26" s="116" t="s">
        <v>101</v>
      </c>
      <c r="B26" s="118" t="s">
        <v>102</v>
      </c>
      <c r="C26" s="118" t="s">
        <v>75</v>
      </c>
      <c r="D26" s="119">
        <v>2512.692</v>
      </c>
      <c r="E26" s="120"/>
      <c r="F26" s="121"/>
      <c r="H26" s="71"/>
      <c r="I26" s="71"/>
      <c r="J26" s="71"/>
      <c r="K26" s="71"/>
      <c r="L26" s="71"/>
      <c r="M26" s="71"/>
      <c r="N26" s="95"/>
      <c r="O26" s="114"/>
    </row>
    <row r="27" spans="1:15" ht="25.5" customHeight="1">
      <c r="A27" s="116" t="s">
        <v>103</v>
      </c>
      <c r="B27" s="118" t="s">
        <v>104</v>
      </c>
      <c r="C27" s="118" t="s">
        <v>75</v>
      </c>
      <c r="D27" s="119">
        <v>172.336</v>
      </c>
      <c r="E27" s="120"/>
      <c r="F27" s="121"/>
      <c r="H27" s="71"/>
      <c r="I27" s="71"/>
      <c r="J27" s="71"/>
      <c r="K27" s="71"/>
      <c r="L27" s="71"/>
      <c r="M27" s="71"/>
      <c r="N27" s="95"/>
      <c r="O27" s="114"/>
    </row>
    <row r="28" spans="1:15" ht="58.5" customHeight="1">
      <c r="A28" s="108">
        <v>32</v>
      </c>
      <c r="B28" s="109" t="s">
        <v>105</v>
      </c>
      <c r="C28" s="109"/>
      <c r="D28" s="110">
        <f>SUM(D29)</f>
        <v>37</v>
      </c>
      <c r="E28" s="111"/>
      <c r="F28" s="112"/>
      <c r="H28" s="71"/>
      <c r="I28" s="71"/>
      <c r="J28" s="71"/>
      <c r="K28" s="71"/>
      <c r="L28" s="71"/>
      <c r="M28" s="71"/>
      <c r="N28" s="95"/>
      <c r="O28" s="114"/>
    </row>
    <row r="29" spans="1:15" ht="25.5" customHeight="1">
      <c r="A29" s="116" t="s">
        <v>73</v>
      </c>
      <c r="B29" s="117" t="s">
        <v>74</v>
      </c>
      <c r="C29" s="118" t="s">
        <v>75</v>
      </c>
      <c r="D29" s="119">
        <v>37</v>
      </c>
      <c r="E29" s="120"/>
      <c r="F29" s="121"/>
      <c r="H29" s="71"/>
      <c r="I29" s="71"/>
      <c r="J29" s="71"/>
      <c r="K29" s="71"/>
      <c r="L29" s="71"/>
      <c r="M29" s="71"/>
      <c r="N29" s="95"/>
      <c r="O29" s="114"/>
    </row>
    <row r="30" spans="1:15" ht="58.5" customHeight="1">
      <c r="A30" s="108">
        <v>40</v>
      </c>
      <c r="B30" s="109" t="s">
        <v>149</v>
      </c>
      <c r="C30" s="109"/>
      <c r="D30" s="110">
        <f>SUM(D31:D34)</f>
        <v>37375</v>
      </c>
      <c r="E30" s="111"/>
      <c r="F30" s="112"/>
      <c r="H30" s="71"/>
      <c r="I30" s="71"/>
      <c r="J30" s="71"/>
      <c r="K30" s="71"/>
      <c r="L30" s="71"/>
      <c r="M30" s="71"/>
      <c r="N30" s="95"/>
      <c r="O30" s="114"/>
    </row>
    <row r="31" spans="1:15" ht="25.5" customHeight="1">
      <c r="A31" s="116" t="s">
        <v>73</v>
      </c>
      <c r="B31" s="117" t="s">
        <v>74</v>
      </c>
      <c r="C31" s="118" t="s">
        <v>75</v>
      </c>
      <c r="D31" s="119">
        <v>60</v>
      </c>
      <c r="E31" s="120"/>
      <c r="F31" s="121"/>
      <c r="H31" s="71"/>
      <c r="I31" s="71"/>
      <c r="J31" s="71"/>
      <c r="K31" s="71"/>
      <c r="L31" s="71"/>
      <c r="M31" s="71"/>
      <c r="N31" s="95"/>
      <c r="O31" s="114"/>
    </row>
    <row r="32" spans="1:15" ht="36" customHeight="1">
      <c r="A32" s="116" t="s">
        <v>106</v>
      </c>
      <c r="B32" s="117" t="s">
        <v>107</v>
      </c>
      <c r="C32" s="118" t="s">
        <v>75</v>
      </c>
      <c r="D32" s="119">
        <v>30715</v>
      </c>
      <c r="E32" s="120"/>
      <c r="F32" s="121"/>
      <c r="H32" s="71"/>
      <c r="I32" s="71"/>
      <c r="J32" s="71"/>
      <c r="K32" s="71"/>
      <c r="L32" s="71"/>
      <c r="M32" s="71"/>
      <c r="N32" s="95"/>
      <c r="O32" s="114"/>
    </row>
    <row r="33" spans="1:15" ht="25.5" customHeight="1">
      <c r="A33" s="116" t="s">
        <v>110</v>
      </c>
      <c r="B33" s="122" t="s">
        <v>150</v>
      </c>
      <c r="C33" s="118" t="s">
        <v>75</v>
      </c>
      <c r="D33" s="119">
        <v>4900</v>
      </c>
      <c r="E33" s="120"/>
      <c r="F33" s="121"/>
      <c r="H33" s="71"/>
      <c r="I33" s="71"/>
      <c r="J33" s="71"/>
      <c r="K33" s="71"/>
      <c r="L33" s="71"/>
      <c r="M33" s="71"/>
      <c r="N33" s="126"/>
      <c r="O33" s="114"/>
    </row>
    <row r="34" spans="1:15" ht="25.5" customHeight="1">
      <c r="A34" s="116" t="s">
        <v>108</v>
      </c>
      <c r="B34" s="117" t="s">
        <v>76</v>
      </c>
      <c r="C34" s="118" t="s">
        <v>75</v>
      </c>
      <c r="D34" s="119">
        <v>1700</v>
      </c>
      <c r="E34" s="120"/>
      <c r="F34" s="121"/>
      <c r="H34" s="71"/>
      <c r="I34" s="71"/>
      <c r="J34" s="71"/>
      <c r="K34" s="71"/>
      <c r="L34" s="71"/>
      <c r="M34" s="71"/>
      <c r="N34" s="95"/>
      <c r="O34" s="114"/>
    </row>
    <row r="35" spans="1:15" ht="54" customHeight="1">
      <c r="A35" s="108">
        <v>45</v>
      </c>
      <c r="B35" s="109" t="s">
        <v>111</v>
      </c>
      <c r="C35" s="109" t="s">
        <v>109</v>
      </c>
      <c r="D35" s="110">
        <f>SUM(D36)</f>
        <v>36</v>
      </c>
      <c r="E35" s="111"/>
      <c r="F35" s="112"/>
      <c r="H35" s="71"/>
      <c r="I35" s="71"/>
      <c r="J35" s="71"/>
      <c r="K35" s="71"/>
      <c r="L35" s="71"/>
      <c r="M35" s="71"/>
      <c r="N35" s="126"/>
      <c r="O35" s="114"/>
    </row>
    <row r="36" spans="1:15" ht="25.5" customHeight="1">
      <c r="A36" s="116" t="s">
        <v>73</v>
      </c>
      <c r="B36" s="117" t="s">
        <v>74</v>
      </c>
      <c r="C36" s="118" t="s">
        <v>75</v>
      </c>
      <c r="D36" s="119">
        <v>36</v>
      </c>
      <c r="E36" s="120"/>
      <c r="F36" s="121"/>
      <c r="H36" s="71"/>
      <c r="I36" s="71"/>
      <c r="J36" s="71"/>
      <c r="K36" s="71"/>
      <c r="L36" s="71"/>
      <c r="M36" s="71"/>
      <c r="N36" s="126"/>
      <c r="O36" s="114"/>
    </row>
    <row r="37" spans="1:15" ht="39" customHeight="1">
      <c r="A37" s="108">
        <v>56</v>
      </c>
      <c r="B37" s="109" t="s">
        <v>126</v>
      </c>
      <c r="C37" s="109" t="s">
        <v>109</v>
      </c>
      <c r="D37" s="110">
        <f>SUM(D38)</f>
        <v>29</v>
      </c>
      <c r="E37" s="111"/>
      <c r="F37" s="112"/>
      <c r="H37" s="71"/>
      <c r="I37" s="71"/>
      <c r="J37" s="71"/>
      <c r="K37" s="71"/>
      <c r="L37" s="71"/>
      <c r="M37" s="71"/>
      <c r="N37" s="126"/>
      <c r="O37" s="114"/>
    </row>
    <row r="38" spans="1:15" ht="25.5" customHeight="1">
      <c r="A38" s="116" t="s">
        <v>73</v>
      </c>
      <c r="B38" s="117" t="s">
        <v>74</v>
      </c>
      <c r="C38" s="118" t="s">
        <v>75</v>
      </c>
      <c r="D38" s="119">
        <v>29</v>
      </c>
      <c r="E38" s="120"/>
      <c r="F38" s="121"/>
      <c r="H38" s="71"/>
      <c r="I38" s="71"/>
      <c r="J38" s="71"/>
      <c r="K38" s="71"/>
      <c r="L38" s="71"/>
      <c r="M38" s="71"/>
      <c r="N38" s="126"/>
      <c r="O38" s="114"/>
    </row>
    <row r="39" spans="1:15" ht="56.25" customHeight="1">
      <c r="A39" s="127">
        <v>67</v>
      </c>
      <c r="B39" s="128" t="s">
        <v>158</v>
      </c>
      <c r="C39" s="109"/>
      <c r="D39" s="110">
        <f>SUM(D40:D41)</f>
        <v>6922.539</v>
      </c>
      <c r="E39" s="111"/>
      <c r="F39" s="112"/>
      <c r="G39" s="115"/>
      <c r="H39" s="71"/>
      <c r="I39" s="71"/>
      <c r="J39" s="71"/>
      <c r="K39" s="71"/>
      <c r="L39" s="71"/>
      <c r="M39" s="71"/>
      <c r="N39" s="95"/>
      <c r="O39" s="114"/>
    </row>
    <row r="40" spans="1:15" ht="60.75" customHeight="1">
      <c r="A40" s="129" t="s">
        <v>46</v>
      </c>
      <c r="B40" s="130" t="s">
        <v>65</v>
      </c>
      <c r="C40" s="118" t="s">
        <v>75</v>
      </c>
      <c r="D40" s="119">
        <v>6850</v>
      </c>
      <c r="E40" s="120"/>
      <c r="F40" s="121"/>
      <c r="G40" s="115"/>
      <c r="H40" s="71"/>
      <c r="I40" s="71"/>
      <c r="J40" s="71"/>
      <c r="K40" s="71"/>
      <c r="L40" s="71"/>
      <c r="M40" s="71"/>
      <c r="N40" s="95"/>
      <c r="O40" s="114"/>
    </row>
    <row r="41" spans="1:15" ht="21.75" customHeight="1">
      <c r="A41" s="129" t="s">
        <v>129</v>
      </c>
      <c r="B41" s="130" t="s">
        <v>130</v>
      </c>
      <c r="C41" s="118" t="s">
        <v>75</v>
      </c>
      <c r="D41" s="119">
        <v>72.539</v>
      </c>
      <c r="E41" s="120"/>
      <c r="F41" s="121"/>
      <c r="G41" s="115"/>
      <c r="H41" s="71"/>
      <c r="I41" s="71"/>
      <c r="J41" s="71"/>
      <c r="K41" s="71"/>
      <c r="L41" s="71"/>
      <c r="M41" s="71"/>
      <c r="N41" s="95"/>
      <c r="O41" s="114"/>
    </row>
    <row r="42" spans="1:15" ht="37.5" customHeight="1">
      <c r="A42" s="131">
        <v>73</v>
      </c>
      <c r="B42" s="109" t="s">
        <v>11</v>
      </c>
      <c r="C42" s="109"/>
      <c r="D42" s="110">
        <f>SUM(D43:D44)</f>
        <v>20030</v>
      </c>
      <c r="E42" s="111"/>
      <c r="F42" s="112"/>
      <c r="G42" s="115"/>
      <c r="H42" s="71"/>
      <c r="I42" s="71"/>
      <c r="J42" s="71"/>
      <c r="K42" s="71"/>
      <c r="L42" s="71"/>
      <c r="M42" s="71"/>
      <c r="N42" s="95"/>
      <c r="O42" s="114"/>
    </row>
    <row r="43" spans="1:15" ht="25.5" customHeight="1">
      <c r="A43" s="116" t="s">
        <v>73</v>
      </c>
      <c r="B43" s="117" t="s">
        <v>74</v>
      </c>
      <c r="C43" s="118" t="s">
        <v>75</v>
      </c>
      <c r="D43" s="119">
        <v>30</v>
      </c>
      <c r="E43" s="120"/>
      <c r="F43" s="121"/>
      <c r="G43" s="115"/>
      <c r="H43" s="71"/>
      <c r="I43" s="71"/>
      <c r="J43" s="71"/>
      <c r="K43" s="71"/>
      <c r="L43" s="71"/>
      <c r="M43" s="71"/>
      <c r="N43" s="95"/>
      <c r="O43" s="114"/>
    </row>
    <row r="44" spans="1:15" ht="60.75" customHeight="1" thickBot="1">
      <c r="A44" s="132" t="s">
        <v>46</v>
      </c>
      <c r="B44" s="133" t="s">
        <v>65</v>
      </c>
      <c r="C44" s="134" t="s">
        <v>75</v>
      </c>
      <c r="D44" s="135">
        <v>20000</v>
      </c>
      <c r="E44" s="120"/>
      <c r="F44" s="121"/>
      <c r="G44" s="115"/>
      <c r="H44" s="71"/>
      <c r="I44" s="71"/>
      <c r="J44" s="71"/>
      <c r="K44" s="71"/>
      <c r="L44" s="71"/>
      <c r="M44" s="71"/>
      <c r="N44" s="95"/>
      <c r="O44" s="114"/>
    </row>
    <row r="45" spans="1:4" ht="33" customHeight="1">
      <c r="A45" s="165"/>
      <c r="B45" s="165"/>
      <c r="C45" s="165"/>
      <c r="D45" s="165"/>
    </row>
    <row r="46" spans="1:9" s="139" customFormat="1" ht="95.25" customHeight="1">
      <c r="A46" s="166" t="s">
        <v>112</v>
      </c>
      <c r="B46" s="166"/>
      <c r="C46" s="167" t="s">
        <v>113</v>
      </c>
      <c r="D46" s="167"/>
      <c r="E46" s="137"/>
      <c r="F46" s="138"/>
      <c r="G46" s="138"/>
      <c r="H46" s="138"/>
      <c r="I46" s="138"/>
    </row>
    <row r="47" ht="18.75" hidden="1"/>
  </sheetData>
  <sheetProtection/>
  <mergeCells count="6">
    <mergeCell ref="A46:B46"/>
    <mergeCell ref="C46:D46"/>
    <mergeCell ref="A2:D2"/>
    <mergeCell ref="C4:C5"/>
    <mergeCell ref="D4:D5"/>
    <mergeCell ref="A45:D45"/>
  </mergeCells>
  <printOptions/>
  <pageMargins left="0.7086614173228347" right="0.7086614173228347" top="0.7480314960629921" bottom="0.29" header="0.4724409448818898" footer="0.23"/>
  <pageSetup firstPageNumber="63" useFirstPageNumber="1" horizontalDpi="600" verticalDpi="600" orientation="portrait" paperSize="9" scale="84"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dc:creator>
  <cp:keywords/>
  <dc:description/>
  <cp:lastModifiedBy>админ</cp:lastModifiedBy>
  <cp:lastPrinted>2012-12-24T14:54:25Z</cp:lastPrinted>
  <dcterms:created xsi:type="dcterms:W3CDTF">2010-08-18T08:39:04Z</dcterms:created>
  <dcterms:modified xsi:type="dcterms:W3CDTF">2013-01-14T09:15:50Z</dcterms:modified>
  <cp:category/>
  <cp:version/>
  <cp:contentType/>
  <cp:contentStatus/>
</cp:coreProperties>
</file>