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24.12.2012" sheetId="1" r:id="rId1"/>
  </sheets>
  <externalReferences>
    <externalReference r:id="rId4"/>
  </externalReferences>
  <definedNames>
    <definedName name="_xlnm.Print_Titles" localSheetId="0">'24.12.2012'!$9:$11</definedName>
    <definedName name="_xlnm.Print_Area" localSheetId="0">'24.12.2012'!$A$1:$G$271</definedName>
  </definedNames>
  <calcPr fullCalcOnLoad="1"/>
</workbook>
</file>

<file path=xl/sharedStrings.xml><?xml version="1.0" encoding="utf-8"?>
<sst xmlns="http://schemas.openxmlformats.org/spreadsheetml/2006/main" count="513" uniqueCount="237">
  <si>
    <t xml:space="preserve">Додаток 7                        </t>
  </si>
  <si>
    <t>до рішення  міської ради</t>
  </si>
  <si>
    <t>Перелік об'єктів, видатки на які у 2013 році будуть проводитися за рахунок коштів бюджету розвитку</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</si>
  <si>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</si>
  <si>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</si>
  <si>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</si>
  <si>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</si>
  <si>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</si>
  <si>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</si>
  <si>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</si>
  <si>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</si>
  <si>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</si>
  <si>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</si>
  <si>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</si>
  <si>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</si>
  <si>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</si>
  <si>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</si>
  <si>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</si>
  <si>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</si>
  <si>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</si>
  <si>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</si>
  <si>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Придбання житла для воїнів-інтернаціоналістів —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</si>
  <si>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</si>
  <si>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</si>
  <si>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</si>
  <si>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</si>
  <si>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</si>
  <si>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</si>
  <si>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</si>
  <si>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</si>
  <si>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</si>
  <si>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</si>
  <si>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</si>
  <si>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</si>
  <si>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</si>
  <si>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</si>
  <si>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 144 Комунарського району (проектні та будівельні роботи)</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</si>
  <si>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</si>
  <si>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</si>
  <si>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</si>
  <si>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</si>
  <si>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філії Запорізького навчально-виховного комплексу № 101 по вул. Бочарова, 14, під дошкільний навчальний заклад Шевченківського району м. Запоріжжя (проектні роботи, експертиза)</t>
  </si>
  <si>
    <t>Реконструкція будівлі дошкільного навчального закладу №186 по вул.12 Квітня, 2а (проектні та будівельні роботи)</t>
  </si>
  <si>
    <t>Будівництво дитячого садку по вул. Дорошенка  у мікрорайоні №17 Хортицького району м.Запоріжжя  (проектні роботи, експертиза)</t>
  </si>
  <si>
    <t>Прибудова до загальноосвітньої школи І-ІІІ ступенів №104 по вул. Кремлівська, 65в Ленінського району - будівництво (проектні та будівельні роботи)</t>
  </si>
  <si>
    <t>Реконструкція Палацу спорту "Юність" в м. Запоріжжя"(проектні роботи) — погашення заборгованості за минулі роки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</si>
  <si>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</si>
  <si>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</si>
  <si>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</si>
  <si>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</si>
  <si>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</si>
  <si>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</si>
  <si>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</si>
  <si>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</si>
  <si>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080704</t>
  </si>
  <si>
    <t>Центри здоров'я і заходи у сфері  санітарної освіти</t>
  </si>
  <si>
    <t>081004</t>
  </si>
  <si>
    <t>Централізовані бухгалтерії</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</si>
  <si>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</si>
  <si>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</si>
  <si>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 — погашення заборгованості за минулі роки</t>
  </si>
  <si>
    <t>Реконстуркція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роботи та експертиза)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</si>
  <si>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 — погашення заборгованості за минулі роки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</si>
  <si>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 погашення заборгованості за минулі роки</t>
  </si>
  <si>
    <t>Комунальна установа «Запорізька міська багатопрофільна дитяча лікарня №5»  (відділення недоношених новонароджених)  - реконструкція  — погашення заборгованості за минулі роки</t>
  </si>
  <si>
    <t>Реконструкція прибудови до житлової будівлі під амбулаторію сімейного лікаря по вул. Дорошенко, 3 в Хортицькому районі — погашення заборгованості за минулі роки</t>
  </si>
  <si>
    <t>Реконструкція частини будівлі під амбулаторію сімейного лікаря по вул. Воронезька, 10 в Хортицькому районі  — погашення заборгованості за минулі роки</t>
  </si>
  <si>
    <t>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 погашення заборгованості за минулі роки</t>
  </si>
  <si>
    <t>Реконструкція  приміщень комунальної установи  "Міська клінічна лікарня №2", м. Запоріжжя (проектні та будівельні роботи)   — погашення заборгованості за минулі роки</t>
  </si>
  <si>
    <t>Комунальна установа "Центральна лікарня Орджонікідзеського району" по бул. Шевченко, 25 м. Запоріжжя - реконструкція  — погашення заборгованості за минулі роки</t>
  </si>
  <si>
    <t>Управління соціального захисту населення Запорізької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</si>
  <si>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</si>
  <si>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</si>
  <si>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</si>
  <si>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091204</t>
  </si>
  <si>
    <t>Територіальні центри і відділення соціальної допомоги на дому</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</si>
  <si>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</si>
  <si>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</si>
  <si>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</si>
  <si>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</si>
  <si>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</si>
  <si>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Служба (управління) у справах дітей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</si>
  <si>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</si>
  <si>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</si>
  <si>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</si>
  <si>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</si>
  <si>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</si>
  <si>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</si>
  <si>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</si>
  <si>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</si>
  <si>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</si>
  <si>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</si>
  <si>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</si>
  <si>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</si>
  <si>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</si>
  <si>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</si>
  <si>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</si>
  <si>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</si>
  <si>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</si>
  <si>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</si>
  <si>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</si>
  <si>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</si>
  <si>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</si>
  <si>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</si>
  <si>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</si>
  <si>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 — погашення заборгованості за минулі роки</t>
  </si>
  <si>
    <t xml:space="preserve">Житловий будинок  по вул.Республіканській, 88 - реконструкція — погашення заборгованості за минулі роки </t>
  </si>
  <si>
    <t xml:space="preserve">Реконструкція, переобладнання та перепланування гуртожитку під житловий будинок  по вул. Нахімова, 6  — погашення заборгованості за минулі роки </t>
  </si>
  <si>
    <t xml:space="preserve">Ліквідація аварійного стану житлового будинку по вул. Ракетній, 38а — погашення заборгованості за минулі роки  </t>
  </si>
  <si>
    <t xml:space="preserve">Житловий будинок по бул. Вінтера,50 - реконструкція  — погашення заборгованості за минулі роки  </t>
  </si>
  <si>
    <t xml:space="preserve">Житловий будинок по вул. Нагнибіди,15 – реконструкція системи тепло-, водопостачання  — погашення заборгованості за минулі роки  </t>
  </si>
  <si>
    <t xml:space="preserve">Житловий будинок по вул. Ленській, 1б – реконструкція системи теплопостачання — погашення заборгованості за минулі роки  </t>
  </si>
  <si>
    <t xml:space="preserve">Реконструкція контейнерного майданчика по вул.Матросова,25  — погашення заборгованості за минулі роки  </t>
  </si>
  <si>
    <t xml:space="preserve">Реконструкція контейнерного майданчика по пр.Маяковського,10  — погашення заборгованості за минулі роки  </t>
  </si>
  <si>
    <t xml:space="preserve">Реконструкція контейнерного майданчика по вул.Перемоги,59  — погашення заборгованості за минулі роки  </t>
  </si>
  <si>
    <t xml:space="preserve">Реконструкція контейнерного майданчика по вул.Південноукраїнська,19  — погашення заборгованості за минулі роки  </t>
  </si>
  <si>
    <t xml:space="preserve">Реконструкція контейнерного майданчика по вул.Південноукраїнська,13  — погашення заборгованості за минулі роки  </t>
  </si>
  <si>
    <t xml:space="preserve">Реконструкція контейнерного майданчика по вул.Патріотична,64б  — погашення заборгованості за минулі роки  </t>
  </si>
  <si>
    <t xml:space="preserve">Реконструкція контейнерного майданчика по пр.Леніна,133  — погашення заборгованості за минулі роки  </t>
  </si>
  <si>
    <t xml:space="preserve">Реконструкція контейнерного майданчика по бул.Шевченко,42  — погашення заборгованості за минулі роки  </t>
  </si>
  <si>
    <t xml:space="preserve">Реконструкція контейнерного майданчика по вул.Тбіліська,9  — погашення заборгованості за минулі роки  </t>
  </si>
  <si>
    <t xml:space="preserve">Реконструкція системи диспетчеризації ліфтового господарства в Комунарському районі м. Запоріжжя  — погашення заборгованості за минулі роки  </t>
  </si>
  <si>
    <t xml:space="preserve">Реконструкція гуртожитку по вул.Цегельній, 13 м. Запоріжжя під житловий будинок </t>
  </si>
  <si>
    <t>Реконструкція, переобладнання та перепланування гуртожитку під житловий будинок по вул.Українській, 4</t>
  </si>
  <si>
    <t>Будівництво дитячих майданчиків  (проектні та будівельні роботи)</t>
  </si>
  <si>
    <t xml:space="preserve">Будівництво спортивних майданчиків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</si>
  <si>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</si>
  <si>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</si>
  <si>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Реконструкція житлового будинку по пл.Профспілок, 4</t>
  </si>
  <si>
    <t>Винос водогону з під житлової забудови по вул.Первомайській (від вул.Кооперативної до вул.Української,92) (проектні та будівельні роботи)</t>
  </si>
  <si>
    <t>Реконструкція водопроводу Д-630мм по вул. Первомайській (від ЗЦП до вул. Кооперативної) (проектні та будівельні роботи)</t>
  </si>
  <si>
    <t>Ліквідація аварійного стану житлового будинку по вул. Гудименко,3 (проектно-вишукувальні роботи)</t>
  </si>
  <si>
    <t>Попередження створення аварійної ситуацій житлових будинків по вул. Нагнибіди, 11, 11а (проектні та будівельні роботи)</t>
  </si>
  <si>
    <t>Програма "Світло 2013-2014" реконструкція мереж зовнішнього освітлення міста</t>
  </si>
  <si>
    <t>Реконструкція дороги по вул. Глісерній з автомобільною стоянкою в районі парку «Дубовий гай» м. Запоріжжя</t>
  </si>
  <si>
    <t>Реконструкція інженерних мереж на перехресті пр.Леніна та пр.Металургів м.Запоріжжя (проектні та будівельні роботи)</t>
  </si>
  <si>
    <t>Реконстуркція автодороги Запоріжжя-Підпорожнянка в районі шлакових відвалів ВАТ "Запоріжсталь"</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</si>
  <si>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</si>
  <si>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Будівництво світлофорного об"єкту на перехресті вул. Грязнова - вул. Артема</t>
  </si>
  <si>
    <t>Реконструкція тротуару по вул. Новокузнецькій (непарна сторона)</t>
  </si>
  <si>
    <t>Реконстуркція вул. Лермонтова (від вул.Правди до вул.Заводської ) м.Запоріжжя (проектні та будівельні роботи)</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</si>
  <si>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</si>
  <si>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</si>
  <si>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світлофорного об'єкту на перехресті вул. Сєдова - виїзд з 7 медсанчастини</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</si>
  <si>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</si>
  <si>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</si>
  <si>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Набережної магістралі (проектні та будівельні роботи)</t>
  </si>
  <si>
    <t>Реконструкція зовнішнього електропостачання будівлі Палацу спорту "Юність" (проектні роботи, експертиза)</t>
  </si>
  <si>
    <t>Будівництво теплової мережі до 3 - ої секції житлового будинку по вул.Дзержинського, 114 (проектні та будівельні роботи)</t>
  </si>
  <si>
    <t>Інженерне забезпечення (електропостачання) об'єкту "Будівництво та облаштування притулку для утримання безпритульних тварин м.Запоріжжя"</t>
  </si>
  <si>
    <t>Будівництво дитячого будинку сімейного типу (проектно-вишукувальні роботи)</t>
  </si>
  <si>
    <t xml:space="preserve">Реконструкція частини центральної пішохідної алеї по пр. Ювілейному в м.Запоріжжі (проектні робота, експертиза)
</t>
  </si>
  <si>
    <t>Будівництво дорожнього полотна провулку Ставропольського (проектні та будівельні роботи) — погашення заборгованості минулих років</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</si>
  <si>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минулих років</t>
  </si>
  <si>
    <t>Будівництво мереж зовнішнього освітлення по вул. Свердлова (від вул. Жуковського до вул. Гоголя) (проектні та будівельні роботи)  — погашення заборгованості минулих років</t>
  </si>
  <si>
    <t>Будівництво мереж зовнішнього освітлення вулиці Історична від буд. 1 до буд. 5 (проектні роботи)  — погашення заборгованості минулих років</t>
  </si>
  <si>
    <t>Будівництво мереж зовнішнього освітлення вулиці  Косарєва (проектні роботи)  — погашення заборгованості минулих років</t>
  </si>
  <si>
    <t>Будівництво мереж зовнішнього освітлення  пров.Кедровий (проектні роботи) — погашення заборгованості минулих років</t>
  </si>
  <si>
    <t>Будівництво мереж зовнішнього освітлення пров.Якутський (проектні роботи)  — погашення заборгованості минулих років</t>
  </si>
  <si>
    <t>Реконструкція шляхопроводу через р. Мокра Московка на автошляху Харків-Сімферополь (проектні роботи)  — погашення заборгованості минулих років</t>
  </si>
  <si>
    <t>Ліквідація аварійного стану автодороги, зливової та побутової каналізації по вул. М.Судця, м. Запоріжжя  — погашення заборгованості минулих років</t>
  </si>
  <si>
    <t>Реконструкція автошляхопроводу  по вул. Карпенка-Карого (проектні роботи, експертиза)  — погашення заборгованості минулих років</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</si>
  <si>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 погашення заборгованості минулих років</t>
  </si>
  <si>
    <t>Ліквідація аварійного стану на дорожній насипі проїзної частини дороги по вул. Перемоги (в р-ні міської лікарні №6) (проектні роботи, будівництво)   — погашення заборгованості минулих років</t>
  </si>
  <si>
    <t>Завершення будівництва по вул. Калнишевського, вул. Дорошенко, вул. Рубана (зовнішнє освітлення та дороги)   — погашення заборгованості минулих років</t>
  </si>
  <si>
    <t>Реконструкція дороги по вул. Нагнибіди в Комунарському районі (проектні роботи, експертиза)   — погашення заборгованості минулих років</t>
  </si>
  <si>
    <t xml:space="preserve">Реконструкція пр. Леніна на ділянці від вул. Кірова до залізничній станції «Запоріжжя-1» (ділянка від вул. Кірова до вул. Космічної)  — погашення заборгованості минулих років
</t>
  </si>
  <si>
    <t xml:space="preserve">Реконструкція вул. Шамотної в межах від вул. Електричної до вул. Шламової (проектні та будівельні роботи)  — погашення заборгованості минулих років
</t>
  </si>
  <si>
    <t xml:space="preserve">Реконструкція вул. Фінальної в межах від вул. Північне шосе до вул. Історичної (проектні та будівельні роботи)  — погашення заборгованості минулих років
</t>
  </si>
  <si>
    <t xml:space="preserve">Реконструкція вул. Ніжинської в межах від вул. Олександра Невського до вул. Шмідта (проектні та будівельні роботи)  — погашення заборгованості минулих років
</t>
  </si>
  <si>
    <t xml:space="preserve">Реконструкція вул. Медичної в межах від вул. Айвазовського до вул. Панаса Мирного (проектні та будівельні роботи)  — погашення заборгованості минулих років
</t>
  </si>
  <si>
    <t xml:space="preserve">Реконструкція скверу ім.60-річчя СРСР та прилеглої території в м.Запоріжжі (ескізний проект) — погашення заборгованості минулих років
</t>
  </si>
  <si>
    <t xml:space="preserve">Реконструкція скидного зливового колектору в районі насосної станції № 29 в Хортицькому районі (проектні роботи, експертиза) — погашення заборгованості минулих років
</t>
  </si>
  <si>
    <t xml:space="preserve">Реконструкція парку   «Перемоги» в м. Запоріжжя (ІІ черга)  — погашення заборгованості минулих років
</t>
  </si>
  <si>
    <t xml:space="preserve">Будівництво водогону Д=315 мм по вул.Сапожнікова, м. Запоріжжя  — погашення заборгованості минулих років
</t>
  </si>
  <si>
    <t xml:space="preserve">Котельня по вул.Панфьорова, 146а - технічне переоснащення  — погашення заборгованості минулих років
</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</si>
  <si>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</si>
  <si>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</si>
  <si>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</si>
  <si>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</si>
  <si>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</si>
  <si>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</si>
  <si>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</si>
  <si>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</si>
  <si>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</si>
  <si>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</si>
  <si>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Телебачення та радіомовлення</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</si>
  <si>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</si>
  <si>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</si>
  <si>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</si>
  <si>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</si>
  <si>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</si>
  <si>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</si>
  <si>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</si>
  <si>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Водогін Д=800 мм в балці "Панська" у районі кладовища "Бугайова", м.Запоріжжя - реконструкція</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</si>
  <si>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</si>
  <si>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</si>
  <si>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</si>
  <si>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 — погашення заборгованості за минулі роки</t>
  </si>
  <si>
    <t>Будівництво житлового будинку № 10 в мікрорайоні 5 житлового масиву "Південний", м. Запоріжжя (пілотний проект) — погашення заборгованості за минулі роки</t>
  </si>
  <si>
    <t>Будівництво позаквартальних інженерних мереж та споруд по вул. Алмазній  (проектні роботи)  — погашення заборгованості за минулі роки</t>
  </si>
  <si>
    <t>Газифікація житлових будинків по вул.Воєнбуд м.Запоріжжя  — погашення заборгованості за минулі роки</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</si>
  <si>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</si>
  <si>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</si>
  <si>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</si>
  <si>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</si>
  <si>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</si>
  <si>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Субвенція з місцевого бюджету державному бюджету на виконання програм соціально-економічного та культурного розвитку регіонів</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</si>
  <si>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</si>
  <si>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</si>
  <si>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</si>
  <si>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</si>
  <si>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Реконструкція частини центральної пішохідної алеї по пр. Ювілейному (проектні та будівельні роботи)</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</si>
  <si>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</si>
  <si>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</si>
  <si>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</si>
  <si>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</si>
  <si>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</si>
  <si>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</si>
  <si>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Правда-вул. Чубаря м.Запоріжжя (проектні та будівельні роботи) — погашення заборгованості за минулі роки</t>
  </si>
  <si>
    <t>Реконструкція ділянки пішохідної алеї від вул. Правда до вул. Патріотична (проектні та будівельні роботи)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</si>
  <si>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</si>
  <si>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Будівництво декоративних підпірних стін від вул. Правда до вул. Перемога (проектні та будівельні роботи) — погашення заборгованості за минулі роки</t>
  </si>
  <si>
    <t>Районна адміністрація Запорізької міської ради по Жовтневому району</t>
  </si>
  <si>
    <t>Реконструкція скверу на пл.Театральній зі спорудженням пам'ятника Т.Г.Шевченку (проектні роботи та експертиза)</t>
  </si>
  <si>
    <t>Реконструкція  центральної алеї парку "Дубовий гай" в м. Запоріжжя — погашення заборгованості за минулі роки</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</si>
  <si>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</si>
  <si>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</si>
  <si>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</si>
  <si>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</si>
  <si>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</si>
  <si>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</si>
  <si>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</si>
  <si>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Реконструкція ринку Соцміста КП "Запоріжринок" вул. Рекордна,2 м.Запоріжжя (проектні та будівельні роботи)</t>
  </si>
  <si>
    <t>капітальні видатки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</si>
  <si>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минулих років</t>
  </si>
  <si>
    <t xml:space="preserve">30.01.2013 №27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</si>
</sst>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s>
  <fonts count="31">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Arial"/>
      <family val="2"/>
    </font>
    <font>
      <sz val="16"/>
      <color indexed="8"/>
      <name val="Calibri"/>
      <family val="2"/>
    </font>
    <font>
      <sz val="12"/>
      <color indexed="8"/>
      <name val="Arial"/>
      <family val="2"/>
    </font>
    <font>
      <b/>
      <sz val="12"/>
      <color indexed="8"/>
      <name val="Arial"/>
      <family val="2"/>
    </font>
    <font>
      <sz val="10"/>
      <name val="Times New Roman"/>
      <family val="1"/>
    </font>
    <font>
      <sz val="12"/>
      <name val="Arial"/>
      <family val="2"/>
    </font>
    <font>
      <sz val="10"/>
      <color indexed="8"/>
      <name val="Arial"/>
      <family val="2"/>
    </font>
    <font>
      <b/>
      <sz val="12"/>
      <name val="Arial"/>
      <family val="2"/>
    </font>
    <font>
      <sz val="12"/>
      <color indexed="8"/>
      <name val="Calibri"/>
      <family val="2"/>
    </font>
    <font>
      <b/>
      <sz val="12"/>
      <name val="Arial Cyr"/>
      <family val="2"/>
    </font>
    <font>
      <sz val="8"/>
      <name val="Calibri"/>
      <family val="2"/>
    </font>
    <font>
      <b/>
      <u val="single"/>
      <sz val="16"/>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65">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xf>
    <xf numFmtId="0" fontId="20"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1"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22" fillId="22" borderId="10" xfId="0" applyFont="1" applyFill="1" applyBorder="1" applyAlignment="1">
      <alignment horizontal="right" wrapText="1"/>
    </xf>
    <xf numFmtId="0" fontId="22" fillId="22" borderId="10" xfId="0" applyFont="1" applyFill="1" applyBorder="1" applyAlignment="1">
      <alignment horizontal="left" wrapText="1"/>
    </xf>
    <xf numFmtId="3" fontId="22" fillId="22" borderId="10" xfId="0" applyNumberFormat="1" applyFont="1" applyFill="1" applyBorder="1" applyAlignment="1">
      <alignment horizontal="right" wrapText="1"/>
    </xf>
    <xf numFmtId="1" fontId="9" fillId="24" borderId="0" xfId="0" applyNumberFormat="1" applyFont="1" applyFill="1" applyAlignment="1">
      <alignment wrapText="1"/>
    </xf>
    <xf numFmtId="0" fontId="9" fillId="24" borderId="0" xfId="0" applyFont="1" applyFill="1" applyAlignment="1">
      <alignment wrapText="1"/>
    </xf>
    <xf numFmtId="0" fontId="21" fillId="24" borderId="10" xfId="0" applyFont="1" applyFill="1" applyBorder="1" applyAlignment="1">
      <alignment horizontal="right" wrapText="1"/>
    </xf>
    <xf numFmtId="0" fontId="21" fillId="24" borderId="10" xfId="0" applyFont="1" applyFill="1" applyBorder="1" applyAlignment="1">
      <alignment horizontal="left" wrapText="1"/>
    </xf>
    <xf numFmtId="3" fontId="21" fillId="0" borderId="10" xfId="0" applyNumberFormat="1" applyFont="1" applyFill="1" applyBorder="1" applyAlignment="1">
      <alignment horizontal="right" wrapText="1"/>
    </xf>
    <xf numFmtId="3" fontId="21" fillId="24" borderId="10" xfId="0" applyNumberFormat="1" applyFont="1" applyFill="1" applyBorder="1" applyAlignment="1">
      <alignment horizontal="right" wrapText="1"/>
    </xf>
    <xf numFmtId="172" fontId="21" fillId="24" borderId="10" xfId="0" applyNumberFormat="1" applyFont="1" applyFill="1" applyBorder="1" applyAlignment="1">
      <alignment horizontal="right" wrapText="1"/>
    </xf>
    <xf numFmtId="0" fontId="23" fillId="0" borderId="10" xfId="0" applyFont="1" applyFill="1" applyBorder="1" applyAlignment="1">
      <alignment vertical="top" wrapText="1"/>
    </xf>
    <xf numFmtId="172" fontId="22" fillId="22" borderId="10" xfId="0" applyNumberFormat="1" applyFont="1" applyFill="1" applyBorder="1" applyAlignment="1">
      <alignment horizontal="right" wrapText="1"/>
    </xf>
    <xf numFmtId="1" fontId="9" fillId="0" borderId="0" xfId="0" applyNumberFormat="1" applyFont="1" applyFill="1" applyAlignment="1">
      <alignment wrapText="1"/>
    </xf>
    <xf numFmtId="0" fontId="9" fillId="0" borderId="0" xfId="0" applyFont="1" applyFill="1" applyAlignment="1">
      <alignment wrapText="1"/>
    </xf>
    <xf numFmtId="49" fontId="21" fillId="0" borderId="10" xfId="0" applyNumberFormat="1" applyFont="1" applyBorder="1" applyAlignment="1">
      <alignment horizontal="right"/>
    </xf>
    <xf numFmtId="0" fontId="21" fillId="0" borderId="10" xfId="0" applyFont="1" applyBorder="1" applyAlignment="1">
      <alignment horizontal="left" vertical="center" wrapText="1"/>
    </xf>
    <xf numFmtId="0" fontId="21" fillId="0" borderId="10" xfId="0" applyFont="1" applyBorder="1" applyAlignment="1">
      <alignment horizontal="left" wrapText="1"/>
    </xf>
    <xf numFmtId="3" fontId="24" fillId="24" borderId="10" xfId="0" applyNumberFormat="1" applyFont="1" applyFill="1" applyBorder="1" applyAlignment="1">
      <alignment horizontal="right" wrapText="1"/>
    </xf>
    <xf numFmtId="0" fontId="21" fillId="0" borderId="10" xfId="0" applyFont="1" applyFill="1" applyBorder="1" applyAlignment="1">
      <alignment horizontal="right" wrapText="1"/>
    </xf>
    <xf numFmtId="0" fontId="21" fillId="0" borderId="10" xfId="0" applyFont="1" applyFill="1" applyBorder="1" applyAlignment="1">
      <alignment horizontal="left" wrapText="1"/>
    </xf>
    <xf numFmtId="172" fontId="21" fillId="0" borderId="10" xfId="0" applyNumberFormat="1" applyFont="1" applyFill="1" applyBorder="1" applyAlignment="1">
      <alignment horizontal="right" wrapText="1"/>
    </xf>
    <xf numFmtId="0" fontId="0" fillId="0" borderId="0" xfId="0" applyFill="1" applyAlignment="1">
      <alignment wrapText="1"/>
    </xf>
    <xf numFmtId="0" fontId="24" fillId="0" borderId="10" xfId="0" applyFont="1" applyFill="1" applyBorder="1" applyAlignment="1">
      <alignment horizontal="left" wrapText="1"/>
    </xf>
    <xf numFmtId="0" fontId="25" fillId="24" borderId="10" xfId="0" applyFont="1" applyFill="1" applyBorder="1" applyAlignment="1">
      <alignment horizontal="left" wrapText="1"/>
    </xf>
    <xf numFmtId="0" fontId="26" fillId="22" borderId="10" xfId="0" applyFont="1" applyFill="1" applyBorder="1" applyAlignment="1">
      <alignment horizontal="right" wrapText="1"/>
    </xf>
    <xf numFmtId="0" fontId="26" fillId="22" borderId="10" xfId="0" applyFont="1" applyFill="1" applyBorder="1" applyAlignment="1">
      <alignment horizontal="left" wrapText="1"/>
    </xf>
    <xf numFmtId="0" fontId="24" fillId="0" borderId="10" xfId="0" applyFont="1" applyFill="1" applyBorder="1" applyAlignment="1">
      <alignment horizontal="right" wrapText="1"/>
    </xf>
    <xf numFmtId="172" fontId="24" fillId="24" borderId="10" xfId="0" applyNumberFormat="1" applyFont="1" applyFill="1" applyBorder="1" applyAlignment="1">
      <alignment horizontal="right" wrapText="1"/>
    </xf>
    <xf numFmtId="0" fontId="24" fillId="24" borderId="10" xfId="0" applyFont="1" applyFill="1" applyBorder="1" applyAlignment="1">
      <alignment horizontal="left" wrapText="1"/>
    </xf>
    <xf numFmtId="0" fontId="22" fillId="0" borderId="10" xfId="0" applyFont="1" applyFill="1" applyBorder="1" applyAlignment="1">
      <alignment horizontal="left" wrapText="1"/>
    </xf>
    <xf numFmtId="3" fontId="22" fillId="0" borderId="10" xfId="0" applyNumberFormat="1" applyFont="1" applyFill="1" applyBorder="1" applyAlignment="1">
      <alignment horizontal="right" wrapText="1"/>
    </xf>
    <xf numFmtId="3" fontId="22" fillId="22" borderId="10" xfId="0" applyNumberFormat="1" applyFont="1" applyFill="1" applyBorder="1" applyAlignment="1">
      <alignment horizontal="left" wrapText="1"/>
    </xf>
    <xf numFmtId="1" fontId="0" fillId="24" borderId="0" xfId="0" applyNumberFormat="1" applyFill="1" applyAlignment="1">
      <alignment wrapText="1"/>
    </xf>
    <xf numFmtId="49" fontId="27" fillId="0" borderId="10" xfId="0" applyNumberFormat="1" applyFont="1" applyBorder="1" applyAlignment="1">
      <alignment horizontal="center"/>
    </xf>
    <xf numFmtId="0" fontId="27" fillId="0" borderId="10" xfId="0" applyFont="1" applyBorder="1" applyAlignment="1">
      <alignment wrapText="1"/>
    </xf>
    <xf numFmtId="0" fontId="28" fillId="22" borderId="10" xfId="0" applyFont="1" applyFill="1" applyBorder="1" applyAlignment="1">
      <alignment horizontal="left" wrapText="1"/>
    </xf>
    <xf numFmtId="0" fontId="27" fillId="0" borderId="10" xfId="0" applyFont="1" applyBorder="1" applyAlignment="1">
      <alignment vertical="top" wrapText="1"/>
    </xf>
    <xf numFmtId="0" fontId="21" fillId="22" borderId="10" xfId="0" applyFont="1" applyFill="1" applyBorder="1" applyAlignment="1">
      <alignment horizontal="right" wrapText="1"/>
    </xf>
    <xf numFmtId="0" fontId="21" fillId="22" borderId="10" xfId="0" applyFont="1" applyFill="1" applyBorder="1" applyAlignment="1">
      <alignment horizontal="left" wrapText="1"/>
    </xf>
    <xf numFmtId="3" fontId="21" fillId="22" borderId="10" xfId="0" applyNumberFormat="1" applyFont="1" applyFill="1" applyBorder="1" applyAlignment="1">
      <alignment horizontal="right" wrapText="1"/>
    </xf>
    <xf numFmtId="172" fontId="21" fillId="22" borderId="10" xfId="0" applyNumberFormat="1" applyFont="1" applyFill="1" applyBorder="1" applyAlignment="1">
      <alignment horizontal="right" wrapText="1"/>
    </xf>
    <xf numFmtId="0" fontId="22" fillId="24" borderId="10" xfId="0" applyFont="1" applyFill="1" applyBorder="1" applyAlignment="1">
      <alignment horizontal="right" wrapText="1"/>
    </xf>
    <xf numFmtId="0" fontId="22" fillId="24" borderId="10" xfId="0" applyFont="1" applyFill="1" applyBorder="1" applyAlignment="1">
      <alignment horizontal="left" wrapText="1"/>
    </xf>
    <xf numFmtId="3" fontId="22" fillId="24" borderId="10" xfId="0" applyNumberFormat="1" applyFont="1" applyFill="1" applyBorder="1" applyAlignment="1">
      <alignment horizontal="right" wrapText="1"/>
    </xf>
    <xf numFmtId="3" fontId="9" fillId="24" borderId="0" xfId="0" applyNumberFormat="1" applyFont="1" applyFill="1" applyAlignment="1">
      <alignment wrapText="1"/>
    </xf>
    <xf numFmtId="0" fontId="25" fillId="24" borderId="0" xfId="0" applyFont="1" applyFill="1" applyAlignment="1">
      <alignment horizontal="right" wrapText="1"/>
    </xf>
    <xf numFmtId="0" fontId="25" fillId="24" borderId="0" xfId="0" applyFont="1" applyFill="1" applyAlignment="1">
      <alignment horizontal="left" wrapText="1"/>
    </xf>
    <xf numFmtId="0" fontId="19" fillId="24" borderId="0" xfId="0" applyFont="1" applyFill="1" applyAlignment="1">
      <alignment horizontal="left" wrapText="1"/>
    </xf>
    <xf numFmtId="3" fontId="24" fillId="0" borderId="10" xfId="0" applyNumberFormat="1" applyFont="1" applyFill="1" applyBorder="1" applyAlignment="1">
      <alignment horizontal="right" wrapText="1"/>
    </xf>
    <xf numFmtId="172" fontId="24" fillId="0" borderId="10" xfId="0" applyNumberFormat="1" applyFont="1" applyFill="1" applyBorder="1" applyAlignment="1">
      <alignment horizontal="right" wrapText="1"/>
    </xf>
    <xf numFmtId="49" fontId="21" fillId="24" borderId="10" xfId="0" applyNumberFormat="1" applyFont="1" applyFill="1" applyBorder="1" applyAlignment="1">
      <alignment horizontal="right" wrapText="1"/>
    </xf>
    <xf numFmtId="0" fontId="19" fillId="24" borderId="0" xfId="0" applyFont="1" applyFill="1" applyBorder="1" applyAlignment="1">
      <alignment horizontal="center" wrapText="1"/>
    </xf>
    <xf numFmtId="0" fontId="21" fillId="24" borderId="10" xfId="0" applyFont="1" applyFill="1" applyBorder="1" applyAlignment="1">
      <alignment horizontal="center" vertical="center" wrapText="1"/>
    </xf>
    <xf numFmtId="0" fontId="19" fillId="24" borderId="0" xfId="0" applyFont="1" applyFill="1" applyAlignment="1">
      <alignment/>
    </xf>
    <xf numFmtId="0" fontId="30" fillId="24" borderId="0" xfId="0"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5" xfId="52"/>
    <cellStyle name="Плохой" xfId="53"/>
    <cellStyle name="Пояснение" xfId="54"/>
    <cellStyle name="Примечание" xfId="55"/>
    <cellStyle name="Percent" xfId="56"/>
    <cellStyle name="Процентный 2" xfId="57"/>
    <cellStyle name="Процентный 2 3" xfId="58"/>
    <cellStyle name="Процентный 5"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K11">
            <v>2440385</v>
          </cell>
        </row>
        <row r="13">
          <cell r="K13">
            <v>231245</v>
          </cell>
        </row>
        <row r="39">
          <cell r="K39">
            <v>15028745</v>
          </cell>
        </row>
        <row r="43">
          <cell r="K43">
            <v>1452522</v>
          </cell>
        </row>
        <row r="45">
          <cell r="K45">
            <v>2573978</v>
          </cell>
        </row>
        <row r="49">
          <cell r="K49">
            <v>129500</v>
          </cell>
        </row>
        <row r="60">
          <cell r="K60">
            <v>196550</v>
          </cell>
        </row>
        <row r="78">
          <cell r="K78">
            <v>11554370</v>
          </cell>
        </row>
        <row r="82">
          <cell r="K82">
            <v>5909300</v>
          </cell>
        </row>
        <row r="84">
          <cell r="K84">
            <v>619300</v>
          </cell>
        </row>
        <row r="85">
          <cell r="K85">
            <v>1918400</v>
          </cell>
        </row>
        <row r="99">
          <cell r="K99">
            <v>7278853</v>
          </cell>
        </row>
        <row r="101">
          <cell r="K101">
            <v>2285484</v>
          </cell>
        </row>
        <row r="110">
          <cell r="K110">
            <v>156000</v>
          </cell>
        </row>
        <row r="155">
          <cell r="K155">
            <v>300000</v>
          </cell>
        </row>
        <row r="183">
          <cell r="K183">
            <v>0</v>
          </cell>
        </row>
        <row r="188">
          <cell r="K188">
            <v>0</v>
          </cell>
        </row>
        <row r="191">
          <cell r="K191">
            <v>3039400</v>
          </cell>
        </row>
        <row r="195">
          <cell r="K195">
            <v>129972</v>
          </cell>
        </row>
        <row r="196">
          <cell r="K196">
            <v>1005624</v>
          </cell>
        </row>
        <row r="197">
          <cell r="K197">
            <v>107156</v>
          </cell>
        </row>
        <row r="198">
          <cell r="K198">
            <v>1624312</v>
          </cell>
        </row>
        <row r="202">
          <cell r="K202">
            <v>172336</v>
          </cell>
        </row>
        <row r="210">
          <cell r="K210">
            <v>1108200</v>
          </cell>
        </row>
        <row r="212">
          <cell r="K212">
            <v>37000</v>
          </cell>
        </row>
        <row r="223">
          <cell r="K223">
            <v>43050</v>
          </cell>
        </row>
        <row r="225">
          <cell r="K225">
            <v>43050</v>
          </cell>
        </row>
        <row r="226">
          <cell r="K226">
            <v>83272103</v>
          </cell>
        </row>
        <row r="228">
          <cell r="K228">
            <v>60000</v>
          </cell>
        </row>
        <row r="237">
          <cell r="K237">
            <v>30715000</v>
          </cell>
        </row>
        <row r="239">
          <cell r="K239">
            <v>4900000</v>
          </cell>
        </row>
        <row r="251">
          <cell r="K251">
            <v>1713632</v>
          </cell>
        </row>
        <row r="257">
          <cell r="K257">
            <v>0</v>
          </cell>
        </row>
        <row r="291">
          <cell r="K291">
            <v>0</v>
          </cell>
        </row>
        <row r="318">
          <cell r="K318">
            <v>46423</v>
          </cell>
        </row>
        <row r="320">
          <cell r="K320">
            <v>46423</v>
          </cell>
        </row>
        <row r="341">
          <cell r="K341">
            <v>29000</v>
          </cell>
        </row>
        <row r="343">
          <cell r="K343">
            <v>29000</v>
          </cell>
        </row>
        <row r="355">
          <cell r="K355">
            <v>928135</v>
          </cell>
        </row>
        <row r="363">
          <cell r="J363">
            <v>0</v>
          </cell>
        </row>
        <row r="366">
          <cell r="K366">
            <v>928135</v>
          </cell>
        </row>
        <row r="371">
          <cell r="K371">
            <v>6922539</v>
          </cell>
        </row>
        <row r="375">
          <cell r="K375">
            <v>6850000</v>
          </cell>
        </row>
        <row r="378">
          <cell r="K378">
            <v>72539</v>
          </cell>
        </row>
        <row r="379">
          <cell r="K379">
            <v>10465768</v>
          </cell>
        </row>
        <row r="381">
          <cell r="K381">
            <v>30000</v>
          </cell>
        </row>
        <row r="393">
          <cell r="K393">
            <v>6686751</v>
          </cell>
        </row>
        <row r="397">
          <cell r="K397">
            <v>0</v>
          </cell>
        </row>
        <row r="409">
          <cell r="K409">
            <v>0</v>
          </cell>
        </row>
        <row r="413">
          <cell r="K413">
            <v>0</v>
          </cell>
        </row>
        <row r="428">
          <cell r="K428">
            <v>0</v>
          </cell>
        </row>
        <row r="442">
          <cell r="K442">
            <v>5336067</v>
          </cell>
        </row>
        <row r="445">
          <cell r="K445">
            <v>38907</v>
          </cell>
        </row>
        <row r="457">
          <cell r="K457">
            <v>379596</v>
          </cell>
        </row>
        <row r="472">
          <cell r="K472">
            <v>0</v>
          </cell>
        </row>
        <row r="485">
          <cell r="K485">
            <v>1148753</v>
          </cell>
        </row>
        <row r="487">
          <cell r="K487">
            <v>2896</v>
          </cell>
        </row>
        <row r="489">
          <cell r="K489">
            <v>20000</v>
          </cell>
        </row>
        <row r="500">
          <cell r="K500">
            <v>146388</v>
          </cell>
        </row>
        <row r="502">
          <cell r="K502">
            <v>146388</v>
          </cell>
        </row>
        <row r="512">
          <cell r="K512">
            <v>149167775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71"/>
  <sheetViews>
    <sheetView tabSelected="1" view="pageBreakPreview" zoomScale="75" zoomScaleNormal="74" zoomScaleSheetLayoutView="75" zoomScalePageLayoutView="0" workbookViewId="0" topLeftCell="A1">
      <selection activeCell="G3" sqref="G3"/>
    </sheetView>
  </sheetViews>
  <sheetFormatPr defaultColWidth="9.140625" defaultRowHeight="15"/>
  <cols>
    <col min="1" max="1" width="18.28125" style="1" customWidth="1"/>
    <col min="2" max="2" width="33.8515625" style="2" customWidth="1"/>
    <col min="3" max="3" width="48.00390625" style="2" customWidth="1"/>
    <col min="4" max="4" width="18.7109375" style="1" customWidth="1"/>
    <col min="5" max="5" width="14.140625" style="1" customWidth="1"/>
    <col min="6" max="6" width="14.7109375" style="1" customWidth="1"/>
    <col min="7" max="7" width="15.57421875" style="1" customWidth="1"/>
    <col min="8" max="8" width="15.28125" style="3" customWidth="1"/>
    <col min="9" max="9" width="11.140625" style="3" customWidth="1"/>
    <col min="10" max="16384" width="9.140625" style="3" customWidth="1"/>
  </cols>
  <sheetData>
    <row r="1" spans="4:5" ht="20.25">
      <c r="D1" s="3"/>
      <c r="E1" s="63" t="s">
        <v>0</v>
      </c>
    </row>
    <row r="2" spans="4:5" ht="20.25">
      <c r="D2" s="3"/>
      <c r="E2" s="63" t="s">
        <v>1</v>
      </c>
    </row>
    <row r="3" spans="4:5" ht="20.25">
      <c r="D3" s="3"/>
      <c r="E3" s="64" t="s">
        <v>236</v>
      </c>
    </row>
    <row r="4" spans="5:6" ht="21">
      <c r="E4" s="5"/>
      <c r="F4" s="5"/>
    </row>
    <row r="6" spans="1:7" ht="20.25" customHeight="1">
      <c r="A6" s="61" t="s">
        <v>2</v>
      </c>
      <c r="B6" s="61"/>
      <c r="C6" s="61"/>
      <c r="D6" s="61"/>
      <c r="E6" s="61"/>
      <c r="F6" s="61"/>
      <c r="G6" s="61"/>
    </row>
    <row r="7" spans="1:7" ht="15">
      <c r="A7" s="6"/>
      <c r="B7" s="7"/>
      <c r="C7" s="7"/>
      <c r="D7" s="6"/>
      <c r="E7" s="6"/>
      <c r="F7" s="6"/>
      <c r="G7" s="6"/>
    </row>
    <row r="8" spans="1:7" ht="15">
      <c r="A8" s="6"/>
      <c r="B8" s="7"/>
      <c r="C8" s="7"/>
      <c r="D8" s="6"/>
      <c r="E8" s="6"/>
      <c r="F8" s="6"/>
      <c r="G8" s="6"/>
    </row>
    <row r="9" spans="1:7" s="9" customFormat="1" ht="99" customHeight="1">
      <c r="A9" s="8" t="s">
        <v>3</v>
      </c>
      <c r="B9" s="8" t="s">
        <v>4</v>
      </c>
      <c r="C9" s="62" t="s">
        <v>5</v>
      </c>
      <c r="D9" s="62" t="s">
        <v>6</v>
      </c>
      <c r="E9" s="62" t="s">
        <v>7</v>
      </c>
      <c r="F9" s="62" t="s">
        <v>8</v>
      </c>
      <c r="G9" s="62" t="s">
        <v>9</v>
      </c>
    </row>
    <row r="10" spans="1:7" s="9" customFormat="1" ht="92.25" customHeight="1">
      <c r="A10" s="8" t="s">
        <v>10</v>
      </c>
      <c r="B10" s="8" t="s">
        <v>11</v>
      </c>
      <c r="C10" s="62"/>
      <c r="D10" s="62"/>
      <c r="E10" s="62"/>
      <c r="F10" s="62"/>
      <c r="G10" s="62"/>
    </row>
    <row r="11" spans="1:7" s="9" customFormat="1" ht="15">
      <c r="A11" s="8">
        <v>1</v>
      </c>
      <c r="B11" s="8">
        <v>2</v>
      </c>
      <c r="C11" s="8">
        <v>3</v>
      </c>
      <c r="D11" s="8">
        <v>4</v>
      </c>
      <c r="E11" s="8">
        <v>5</v>
      </c>
      <c r="F11" s="8">
        <v>6</v>
      </c>
      <c r="G11" s="8">
        <v>7</v>
      </c>
    </row>
    <row r="12" spans="1:9" s="14" customFormat="1" ht="31.5">
      <c r="A12" s="10" t="s">
        <v>12</v>
      </c>
      <c r="B12" s="11" t="s">
        <v>13</v>
      </c>
      <c r="C12" s="11"/>
      <c r="D12" s="12">
        <f>SUM(D14:D16)-D15</f>
        <v>2498718</v>
      </c>
      <c r="E12" s="12"/>
      <c r="F12" s="12">
        <f>SUM(F14:F16)-F15</f>
        <v>2497618</v>
      </c>
      <c r="G12" s="12">
        <f>SUM(G13:G16)-G15</f>
        <v>2440385</v>
      </c>
      <c r="H12" s="13">
        <f>'[1]Місто'!$K$11</f>
        <v>2440385</v>
      </c>
      <c r="I12" s="13">
        <f>H12-G12</f>
        <v>0</v>
      </c>
    </row>
    <row r="13" spans="1:9" s="14" customFormat="1" ht="30.75">
      <c r="A13" s="15" t="s">
        <v>14</v>
      </c>
      <c r="B13" s="16" t="s">
        <v>15</v>
      </c>
      <c r="C13" s="16" t="s">
        <v>234</v>
      </c>
      <c r="D13" s="17"/>
      <c r="E13" s="17"/>
      <c r="F13" s="17"/>
      <c r="G13" s="17">
        <f>'[1]Місто'!$K$13</f>
        <v>231245</v>
      </c>
      <c r="H13" s="13"/>
      <c r="I13" s="13"/>
    </row>
    <row r="14" spans="1:9" ht="30.75">
      <c r="A14" s="15">
        <v>150101</v>
      </c>
      <c r="B14" s="16" t="s">
        <v>17</v>
      </c>
      <c r="C14" s="16" t="s">
        <v>18</v>
      </c>
      <c r="D14" s="18">
        <v>2498718</v>
      </c>
      <c r="E14" s="19">
        <f>100-(F14/D14*100)</f>
        <v>0.04402257477634919</v>
      </c>
      <c r="F14" s="18">
        <v>2497618</v>
      </c>
      <c r="G14" s="18">
        <v>2155588</v>
      </c>
      <c r="I14" s="13"/>
    </row>
    <row r="15" spans="1:9" ht="30.75">
      <c r="A15" s="15"/>
      <c r="B15"/>
      <c r="C15" s="16" t="s">
        <v>19</v>
      </c>
      <c r="D15" s="18"/>
      <c r="E15" s="19"/>
      <c r="F15" s="18"/>
      <c r="G15" s="18">
        <v>338049</v>
      </c>
      <c r="I15" s="13"/>
    </row>
    <row r="16" spans="1:9" ht="153">
      <c r="A16" s="15">
        <v>150107</v>
      </c>
      <c r="B16" s="20" t="s">
        <v>20</v>
      </c>
      <c r="C16" s="16" t="s">
        <v>21</v>
      </c>
      <c r="D16" s="18"/>
      <c r="E16" s="19"/>
      <c r="F16" s="18"/>
      <c r="G16" s="18">
        <v>53552</v>
      </c>
      <c r="I16" s="13"/>
    </row>
    <row r="17" spans="1:9" s="23" customFormat="1" ht="47.25">
      <c r="A17" s="10">
        <v>10</v>
      </c>
      <c r="B17" s="11" t="s">
        <v>22</v>
      </c>
      <c r="C17" s="11"/>
      <c r="D17" s="12">
        <f>SUM(D18:D48)-D26-D28-D30-D34-D37-D40-D19-D21-D24</f>
        <v>78793743</v>
      </c>
      <c r="E17" s="21"/>
      <c r="F17" s="12">
        <f>SUM(F18:F48)-F26-F28-F30-F34-F37-F40-F19-F21-F24</f>
        <v>67959571.57</v>
      </c>
      <c r="G17" s="12">
        <f>SUM(G18:G48)-G26-G28-G30-G34-G37-G40-G19-G21-G24-G44-G32</f>
        <v>15028745</v>
      </c>
      <c r="H17" s="22">
        <f>'[1]Місто'!$K$39</f>
        <v>15028745</v>
      </c>
      <c r="I17" s="13">
        <f>H17-G17</f>
        <v>0</v>
      </c>
    </row>
    <row r="18" spans="1:9" ht="15.75">
      <c r="A18" s="24" t="s">
        <v>23</v>
      </c>
      <c r="B18" s="25" t="s">
        <v>24</v>
      </c>
      <c r="C18" s="16" t="s">
        <v>16</v>
      </c>
      <c r="D18" s="18"/>
      <c r="E18" s="19"/>
      <c r="F18" s="18"/>
      <c r="G18" s="18">
        <f>'[1]Місто'!$K$43</f>
        <v>1452522</v>
      </c>
      <c r="I18" s="13"/>
    </row>
    <row r="19" spans="1:9" ht="30.75">
      <c r="A19" s="24"/>
      <c r="B19" s="25"/>
      <c r="C19" s="16" t="s">
        <v>19</v>
      </c>
      <c r="D19" s="18"/>
      <c r="E19" s="19"/>
      <c r="F19" s="18"/>
      <c r="G19" s="18">
        <v>170836</v>
      </c>
      <c r="I19" s="13"/>
    </row>
    <row r="20" spans="1:9" ht="75.75">
      <c r="A20" s="24" t="s">
        <v>25</v>
      </c>
      <c r="B20" s="26" t="s">
        <v>26</v>
      </c>
      <c r="C20" s="16" t="s">
        <v>16</v>
      </c>
      <c r="D20" s="18"/>
      <c r="E20" s="19"/>
      <c r="F20" s="18"/>
      <c r="G20" s="18">
        <f>'[1]Місто'!$K$45</f>
        <v>2573978</v>
      </c>
      <c r="I20" s="13"/>
    </row>
    <row r="21" spans="1:9" ht="30.75">
      <c r="A21" s="24"/>
      <c r="B21" s="26"/>
      <c r="C21" s="16" t="s">
        <v>19</v>
      </c>
      <c r="D21" s="18"/>
      <c r="E21" s="19"/>
      <c r="F21" s="18"/>
      <c r="G21" s="18">
        <v>596572</v>
      </c>
      <c r="I21" s="13"/>
    </row>
    <row r="22" spans="1:9" ht="45.75">
      <c r="A22" s="24" t="s">
        <v>27</v>
      </c>
      <c r="B22" s="26" t="s">
        <v>28</v>
      </c>
      <c r="C22" s="16" t="s">
        <v>16</v>
      </c>
      <c r="D22" s="18"/>
      <c r="E22" s="19"/>
      <c r="F22" s="18"/>
      <c r="G22" s="18">
        <f>'[1]Місто'!$K$49</f>
        <v>129500</v>
      </c>
      <c r="I22" s="13"/>
    </row>
    <row r="23" spans="1:9" ht="45.75">
      <c r="A23" s="24" t="s">
        <v>29</v>
      </c>
      <c r="B23" s="26" t="s">
        <v>30</v>
      </c>
      <c r="C23" s="16" t="s">
        <v>16</v>
      </c>
      <c r="D23" s="18"/>
      <c r="E23" s="19"/>
      <c r="F23" s="18"/>
      <c r="G23" s="18">
        <f>'[1]Місто'!$K$60</f>
        <v>196550</v>
      </c>
      <c r="I23" s="13"/>
    </row>
    <row r="24" spans="1:9" ht="30.75">
      <c r="A24" s="24"/>
      <c r="B24" s="26"/>
      <c r="C24" s="16" t="s">
        <v>19</v>
      </c>
      <c r="D24" s="18"/>
      <c r="E24" s="19"/>
      <c r="F24" s="18"/>
      <c r="G24" s="18">
        <v>96590</v>
      </c>
      <c r="I24" s="13"/>
    </row>
    <row r="25" spans="1:9" ht="45.75">
      <c r="A25" s="15">
        <v>150101</v>
      </c>
      <c r="B25" s="16" t="s">
        <v>17</v>
      </c>
      <c r="C25" s="16" t="s">
        <v>31</v>
      </c>
      <c r="D25" s="18">
        <v>6379139</v>
      </c>
      <c r="E25" s="19">
        <f>100-(F25/D25*100)</f>
        <v>53.87068301850767</v>
      </c>
      <c r="F25" s="18">
        <f>D25-(1687311+344040.21+13012+636198.24+755924.3)</f>
        <v>2942653.25</v>
      </c>
      <c r="G25" s="18">
        <v>213095</v>
      </c>
      <c r="I25" s="13"/>
    </row>
    <row r="26" spans="1:9" ht="30.75">
      <c r="A26" s="15"/>
      <c r="B26"/>
      <c r="C26" s="16" t="s">
        <v>19</v>
      </c>
      <c r="D26" s="18"/>
      <c r="E26" s="19"/>
      <c r="F26" s="18"/>
      <c r="G26" s="18">
        <v>12354</v>
      </c>
      <c r="I26" s="13"/>
    </row>
    <row r="27" spans="1:9" ht="45.75">
      <c r="A27" s="15">
        <v>150101</v>
      </c>
      <c r="B27" s="16" t="s">
        <v>17</v>
      </c>
      <c r="C27" s="16" t="s">
        <v>32</v>
      </c>
      <c r="D27" s="18">
        <v>7632826</v>
      </c>
      <c r="E27" s="19">
        <f>100-(F27/D27*100)</f>
        <v>16.721229725399226</v>
      </c>
      <c r="F27" s="18">
        <f>D27-(1069700+206469.24+133.13)</f>
        <v>6356523.63</v>
      </c>
      <c r="G27" s="18">
        <v>918440</v>
      </c>
      <c r="I27" s="13"/>
    </row>
    <row r="28" spans="1:9" ht="30.75">
      <c r="A28" s="15"/>
      <c r="B28" s="16"/>
      <c r="C28" s="16" t="s">
        <v>19</v>
      </c>
      <c r="D28" s="18"/>
      <c r="E28" s="19"/>
      <c r="F28" s="18"/>
      <c r="G28" s="18">
        <v>4796</v>
      </c>
      <c r="I28" s="13"/>
    </row>
    <row r="29" spans="1:9" ht="60.75">
      <c r="A29" s="15">
        <v>150101</v>
      </c>
      <c r="B29" s="16" t="s">
        <v>17</v>
      </c>
      <c r="C29" s="16" t="s">
        <v>33</v>
      </c>
      <c r="D29" s="18">
        <v>3519492</v>
      </c>
      <c r="E29" s="19">
        <f>100-(F29/D29*100)</f>
        <v>38.6008406895086</v>
      </c>
      <c r="F29" s="18">
        <f>D29-(749999.6+98781.5+273518.8+182181.6+54072)</f>
        <v>2160938.5</v>
      </c>
      <c r="G29" s="27">
        <v>1040377</v>
      </c>
      <c r="I29" s="13"/>
    </row>
    <row r="30" spans="1:9" ht="30.75">
      <c r="A30" s="15"/>
      <c r="B30" s="16"/>
      <c r="C30" s="16" t="s">
        <v>19</v>
      </c>
      <c r="D30" s="18"/>
      <c r="E30" s="19"/>
      <c r="F30" s="27"/>
      <c r="G30" s="27">
        <v>130816</v>
      </c>
      <c r="I30" s="13"/>
    </row>
    <row r="31" spans="1:9" s="31" customFormat="1" ht="72" customHeight="1">
      <c r="A31" s="28">
        <v>150101</v>
      </c>
      <c r="B31" s="29" t="s">
        <v>17</v>
      </c>
      <c r="C31" s="29" t="s">
        <v>34</v>
      </c>
      <c r="D31" s="17">
        <v>650000</v>
      </c>
      <c r="E31" s="30"/>
      <c r="F31" s="17">
        <v>650000</v>
      </c>
      <c r="G31" s="17">
        <v>250000</v>
      </c>
      <c r="I31" s="13"/>
    </row>
    <row r="32" spans="1:9" s="31" customFormat="1" ht="29.25" customHeight="1">
      <c r="A32" s="28"/>
      <c r="B32" s="29"/>
      <c r="C32" s="29" t="s">
        <v>19</v>
      </c>
      <c r="D32" s="17"/>
      <c r="E32" s="30"/>
      <c r="F32" s="17"/>
      <c r="G32" s="17">
        <v>33996</v>
      </c>
      <c r="I32" s="13"/>
    </row>
    <row r="33" spans="1:9" ht="58.5" customHeight="1">
      <c r="A33" s="28">
        <v>150101</v>
      </c>
      <c r="B33" s="29" t="s">
        <v>17</v>
      </c>
      <c r="C33" s="29" t="s">
        <v>35</v>
      </c>
      <c r="D33" s="17">
        <v>1002696</v>
      </c>
      <c r="E33" s="30">
        <f>100-(F33/D33*100)</f>
        <v>54.722432322458644</v>
      </c>
      <c r="F33" s="17">
        <f>D33-(21297.19+527402.45)</f>
        <v>453996.3600000001</v>
      </c>
      <c r="G33" s="17">
        <f>111000+22606+2000</f>
        <v>135606</v>
      </c>
      <c r="I33" s="13"/>
    </row>
    <row r="34" spans="1:9" ht="30.75">
      <c r="A34" s="28"/>
      <c r="B34" s="29"/>
      <c r="C34" s="29" t="s">
        <v>19</v>
      </c>
      <c r="D34" s="17"/>
      <c r="E34" s="30"/>
      <c r="F34" s="17"/>
      <c r="G34" s="17">
        <v>133606</v>
      </c>
      <c r="I34" s="13"/>
    </row>
    <row r="35" spans="1:9" ht="45.75">
      <c r="A35" s="15">
        <v>150101</v>
      </c>
      <c r="B35" s="16" t="s">
        <v>17</v>
      </c>
      <c r="C35" s="16" t="s">
        <v>36</v>
      </c>
      <c r="D35" s="18">
        <v>9459239</v>
      </c>
      <c r="E35" s="19">
        <f>100-(F35/D35*100)</f>
        <v>11.146322975875762</v>
      </c>
      <c r="F35" s="17">
        <f>D35-(941458+67927.53+44971.8)</f>
        <v>8404881.67</v>
      </c>
      <c r="G35" s="18">
        <v>1260732</v>
      </c>
      <c r="I35" s="13"/>
    </row>
    <row r="36" spans="1:9" ht="60.75">
      <c r="A36" s="15">
        <v>150101</v>
      </c>
      <c r="B36" s="16" t="s">
        <v>17</v>
      </c>
      <c r="C36" s="16" t="s">
        <v>37</v>
      </c>
      <c r="D36" s="18">
        <v>15889351</v>
      </c>
      <c r="E36" s="19">
        <f>100-(F36/D36*100)</f>
        <v>16.109992031770204</v>
      </c>
      <c r="F36" s="17">
        <f>D36-(202125.64+117937.06+2239710.48)</f>
        <v>13329577.82</v>
      </c>
      <c r="G36" s="18">
        <v>1226691</v>
      </c>
      <c r="I36" s="13"/>
    </row>
    <row r="37" spans="1:9" ht="30.75">
      <c r="A37" s="15"/>
      <c r="B37" s="16"/>
      <c r="C37" s="16" t="s">
        <v>19</v>
      </c>
      <c r="D37" s="18"/>
      <c r="E37" s="19"/>
      <c r="F37" s="18"/>
      <c r="G37" s="18">
        <v>87775</v>
      </c>
      <c r="I37" s="13"/>
    </row>
    <row r="38" spans="1:9" ht="75.75">
      <c r="A38" s="15">
        <v>150101</v>
      </c>
      <c r="B38" s="16" t="s">
        <v>17</v>
      </c>
      <c r="C38" s="16" t="s">
        <v>38</v>
      </c>
      <c r="D38" s="18">
        <v>4860000</v>
      </c>
      <c r="E38" s="19"/>
      <c r="F38" s="18">
        <v>4860000</v>
      </c>
      <c r="G38" s="18">
        <v>690000</v>
      </c>
      <c r="I38" s="13"/>
    </row>
    <row r="39" spans="1:9" ht="75.75">
      <c r="A39" s="15">
        <v>150101</v>
      </c>
      <c r="B39" s="16" t="s">
        <v>17</v>
      </c>
      <c r="C39" s="16" t="s">
        <v>39</v>
      </c>
      <c r="D39" s="18">
        <v>14127000</v>
      </c>
      <c r="E39" s="19">
        <f>100-(F39/D39*100)</f>
        <v>2.1235907128194214</v>
      </c>
      <c r="F39" s="18">
        <f>D39-(285872.66+14127)</f>
        <v>13827000.34</v>
      </c>
      <c r="G39" s="18">
        <v>1622577</v>
      </c>
      <c r="I39" s="13"/>
    </row>
    <row r="40" spans="1:9" ht="30.75">
      <c r="A40" s="15"/>
      <c r="B40" s="16"/>
      <c r="C40" s="16" t="s">
        <v>19</v>
      </c>
      <c r="D40" s="18"/>
      <c r="E40" s="19"/>
      <c r="F40" s="18"/>
      <c r="G40" s="18">
        <v>20684</v>
      </c>
      <c r="I40" s="13"/>
    </row>
    <row r="41" spans="1:9" s="31" customFormat="1" ht="45.75">
      <c r="A41" s="28">
        <v>150101</v>
      </c>
      <c r="B41" s="29" t="s">
        <v>17</v>
      </c>
      <c r="C41" s="16" t="s">
        <v>40</v>
      </c>
      <c r="D41" s="17">
        <v>600000</v>
      </c>
      <c r="E41" s="30">
        <f>100-(F41/D41*100)</f>
        <v>50</v>
      </c>
      <c r="F41" s="17">
        <v>300000</v>
      </c>
      <c r="G41" s="17">
        <v>300000</v>
      </c>
      <c r="I41" s="13"/>
    </row>
    <row r="42" spans="1:9" ht="90.75">
      <c r="A42" s="15">
        <v>150101</v>
      </c>
      <c r="B42" s="16" t="s">
        <v>17</v>
      </c>
      <c r="C42" s="16" t="s">
        <v>41</v>
      </c>
      <c r="D42" s="18">
        <v>350000</v>
      </c>
      <c r="E42" s="19"/>
      <c r="F42" s="18">
        <v>350000</v>
      </c>
      <c r="G42" s="18">
        <v>350000</v>
      </c>
      <c r="I42" s="13"/>
    </row>
    <row r="43" spans="1:9" ht="45.75">
      <c r="A43" s="15">
        <v>150101</v>
      </c>
      <c r="B43" s="16" t="s">
        <v>17</v>
      </c>
      <c r="C43" s="16" t="s">
        <v>42</v>
      </c>
      <c r="D43" s="18">
        <f>260000+300000</f>
        <v>560000</v>
      </c>
      <c r="E43" s="19"/>
      <c r="F43" s="18">
        <v>560000</v>
      </c>
      <c r="G43" s="18">
        <v>560000</v>
      </c>
      <c r="I43" s="13"/>
    </row>
    <row r="44" spans="1:9" ht="27" customHeight="1">
      <c r="A44" s="15"/>
      <c r="B44" s="16"/>
      <c r="C44" s="16" t="s">
        <v>19</v>
      </c>
      <c r="D44" s="18"/>
      <c r="E44" s="19"/>
      <c r="F44" s="18"/>
      <c r="G44" s="18">
        <v>105172</v>
      </c>
      <c r="I44" s="13"/>
    </row>
    <row r="45" spans="1:9" ht="60.75">
      <c r="A45" s="15">
        <v>150101</v>
      </c>
      <c r="B45" s="16" t="s">
        <v>17</v>
      </c>
      <c r="C45" s="16" t="s">
        <v>43</v>
      </c>
      <c r="D45" s="18">
        <v>12764000</v>
      </c>
      <c r="E45" s="19"/>
      <c r="F45" s="18">
        <v>12764000</v>
      </c>
      <c r="G45" s="18">
        <v>600000</v>
      </c>
      <c r="I45" s="13"/>
    </row>
    <row r="46" spans="1:9" s="31" customFormat="1" ht="60.75">
      <c r="A46" s="28">
        <v>150101</v>
      </c>
      <c r="B46" s="29" t="s">
        <v>17</v>
      </c>
      <c r="C46" s="16" t="s">
        <v>44</v>
      </c>
      <c r="D46" s="17">
        <v>1000000</v>
      </c>
      <c r="E46" s="30"/>
      <c r="F46" s="17">
        <v>1000000</v>
      </c>
      <c r="G46" s="17">
        <v>1000000</v>
      </c>
      <c r="I46" s="13"/>
    </row>
    <row r="47" spans="1:9" s="31" customFormat="1" ht="45.75">
      <c r="A47" s="28">
        <v>150101</v>
      </c>
      <c r="B47" s="29" t="s">
        <v>17</v>
      </c>
      <c r="C47" s="16" t="s">
        <v>45</v>
      </c>
      <c r="D47" s="17"/>
      <c r="E47" s="30"/>
      <c r="F47" s="17"/>
      <c r="G47" s="17">
        <v>474681</v>
      </c>
      <c r="I47" s="13"/>
    </row>
    <row r="48" spans="1:9" s="31" customFormat="1" ht="72" customHeight="1">
      <c r="A48" s="28">
        <v>150101</v>
      </c>
      <c r="B48" s="29" t="s">
        <v>17</v>
      </c>
      <c r="C48" s="16" t="s">
        <v>46</v>
      </c>
      <c r="D48" s="17"/>
      <c r="E48" s="30"/>
      <c r="F48" s="17"/>
      <c r="G48" s="17">
        <v>33996</v>
      </c>
      <c r="I48" s="13"/>
    </row>
    <row r="49" spans="1:9" s="14" customFormat="1" ht="47.25">
      <c r="A49" s="10">
        <v>14</v>
      </c>
      <c r="B49" s="11" t="s">
        <v>47</v>
      </c>
      <c r="C49" s="11"/>
      <c r="D49" s="12">
        <f>SUM(D50:D72)-D60-D62-D52-D54-D58</f>
        <v>15626149</v>
      </c>
      <c r="E49" s="12"/>
      <c r="F49" s="12">
        <f>SUM(F50:F72)-F60-F62-F52-F54-F58</f>
        <v>8159957.73</v>
      </c>
      <c r="G49" s="12">
        <f>SUM(G50:G72)-G60-G62-G52-G54-G58</f>
        <v>11554370</v>
      </c>
      <c r="H49" s="13">
        <f>'[1]Місто'!$K$78</f>
        <v>11554370</v>
      </c>
      <c r="I49" s="13">
        <f>H49-G49</f>
        <v>0</v>
      </c>
    </row>
    <row r="50" spans="1:9" ht="21" customHeight="1" hidden="1">
      <c r="A50" s="15" t="s">
        <v>14</v>
      </c>
      <c r="B50" s="16" t="s">
        <v>15</v>
      </c>
      <c r="C50" s="16" t="s">
        <v>16</v>
      </c>
      <c r="D50" s="18"/>
      <c r="E50" s="19"/>
      <c r="F50" s="18"/>
      <c r="G50" s="18"/>
      <c r="I50" s="13"/>
    </row>
    <row r="51" spans="1:9" ht="15.75">
      <c r="A51" s="15" t="s">
        <v>48</v>
      </c>
      <c r="B51" s="16" t="s">
        <v>49</v>
      </c>
      <c r="C51" s="16" t="s">
        <v>16</v>
      </c>
      <c r="D51" s="18"/>
      <c r="E51" s="19"/>
      <c r="F51" s="18"/>
      <c r="G51" s="18">
        <f>'[1]Місто'!$K$82</f>
        <v>5909300</v>
      </c>
      <c r="I51" s="13"/>
    </row>
    <row r="52" spans="1:9" ht="30.75">
      <c r="A52" s="15"/>
      <c r="B52" s="16"/>
      <c r="C52" s="29" t="s">
        <v>19</v>
      </c>
      <c r="D52" s="18"/>
      <c r="E52" s="19"/>
      <c r="F52" s="18"/>
      <c r="G52" s="18">
        <v>3320311</v>
      </c>
      <c r="I52" s="13"/>
    </row>
    <row r="53" spans="1:9" ht="15.75">
      <c r="A53" s="15" t="s">
        <v>50</v>
      </c>
      <c r="B53" s="16" t="s">
        <v>51</v>
      </c>
      <c r="C53" s="16" t="s">
        <v>16</v>
      </c>
      <c r="D53" s="18"/>
      <c r="E53" s="19"/>
      <c r="F53" s="18"/>
      <c r="G53" s="18">
        <f>'[1]Місто'!$K$84</f>
        <v>619300</v>
      </c>
      <c r="I53" s="13"/>
    </row>
    <row r="54" spans="1:9" ht="30.75">
      <c r="A54" s="15"/>
      <c r="B54" s="16"/>
      <c r="C54" s="29" t="s">
        <v>19</v>
      </c>
      <c r="D54" s="18"/>
      <c r="E54" s="19"/>
      <c r="F54" s="18"/>
      <c r="G54" s="18">
        <v>11400</v>
      </c>
      <c r="I54" s="13"/>
    </row>
    <row r="55" spans="1:9" ht="60.75">
      <c r="A55" s="15" t="s">
        <v>52</v>
      </c>
      <c r="B55" s="16" t="s">
        <v>53</v>
      </c>
      <c r="C55" s="16" t="s">
        <v>16</v>
      </c>
      <c r="D55" s="18"/>
      <c r="E55" s="19"/>
      <c r="F55" s="18"/>
      <c r="G55" s="18">
        <f>'[1]Місто'!$K$85</f>
        <v>1918400</v>
      </c>
      <c r="I55" s="13"/>
    </row>
    <row r="56" spans="1:9" ht="30.75" hidden="1">
      <c r="A56" s="15" t="s">
        <v>54</v>
      </c>
      <c r="B56" s="16" t="s">
        <v>55</v>
      </c>
      <c r="C56" s="16" t="s">
        <v>16</v>
      </c>
      <c r="D56" s="18"/>
      <c r="E56" s="19"/>
      <c r="F56" s="18"/>
      <c r="G56" s="18"/>
      <c r="I56" s="13"/>
    </row>
    <row r="57" spans="1:9" ht="15.75" hidden="1">
      <c r="A57" s="15" t="s">
        <v>56</v>
      </c>
      <c r="B57" s="16" t="s">
        <v>57</v>
      </c>
      <c r="C57" s="16" t="s">
        <v>16</v>
      </c>
      <c r="D57" s="18"/>
      <c r="E57" s="19"/>
      <c r="F57" s="18"/>
      <c r="G57" s="18"/>
      <c r="I57" s="13"/>
    </row>
    <row r="58" spans="1:9" ht="30.75">
      <c r="A58" s="15"/>
      <c r="B58" s="16"/>
      <c r="C58" s="29" t="s">
        <v>19</v>
      </c>
      <c r="D58" s="18"/>
      <c r="E58" s="19"/>
      <c r="F58" s="18"/>
      <c r="G58" s="18">
        <v>56190</v>
      </c>
      <c r="I58" s="13"/>
    </row>
    <row r="59" spans="1:9" ht="75.75">
      <c r="A59" s="28">
        <v>150101</v>
      </c>
      <c r="B59" s="29" t="s">
        <v>17</v>
      </c>
      <c r="C59" s="29" t="s">
        <v>58</v>
      </c>
      <c r="D59" s="17">
        <v>7247066</v>
      </c>
      <c r="E59" s="30">
        <f>100-(F59/D59*100)</f>
        <v>19.96581319943823</v>
      </c>
      <c r="F59" s="17">
        <f>D59-(5555+683139.48+758241.18)</f>
        <v>5800130.34</v>
      </c>
      <c r="G59" s="17">
        <f>616316+536625+2000</f>
        <v>1154941</v>
      </c>
      <c r="I59" s="13"/>
    </row>
    <row r="60" spans="1:9" ht="30.75">
      <c r="A60" s="28"/>
      <c r="B60" s="29"/>
      <c r="C60" s="29" t="s">
        <v>19</v>
      </c>
      <c r="D60" s="17"/>
      <c r="E60" s="30"/>
      <c r="F60" s="17"/>
      <c r="G60" s="17">
        <f>1152941</f>
        <v>1152941</v>
      </c>
      <c r="I60" s="13"/>
    </row>
    <row r="61" spans="1:9" s="31" customFormat="1" ht="75.75">
      <c r="A61" s="28">
        <v>150101</v>
      </c>
      <c r="B61" s="29" t="s">
        <v>17</v>
      </c>
      <c r="C61" s="32" t="s">
        <v>59</v>
      </c>
      <c r="D61" s="17">
        <v>8379083</v>
      </c>
      <c r="E61" s="19">
        <f>100-(F61/D61*100)</f>
        <v>71.83668678302864</v>
      </c>
      <c r="F61" s="17">
        <f>D61-(1388680+1250000+594399.65+183858.79+1020000+1166700+415617.17)</f>
        <v>2359827.3900000006</v>
      </c>
      <c r="G61" s="17">
        <v>1300000</v>
      </c>
      <c r="I61" s="13"/>
    </row>
    <row r="62" spans="1:9" s="31" customFormat="1" ht="30.75">
      <c r="A62" s="28"/>
      <c r="B62" s="29"/>
      <c r="C62" s="32" t="s">
        <v>19</v>
      </c>
      <c r="D62" s="17"/>
      <c r="E62" s="19"/>
      <c r="F62" s="17"/>
      <c r="G62" s="17">
        <v>44730</v>
      </c>
      <c r="I62" s="13"/>
    </row>
    <row r="63" spans="1:9" s="31" customFormat="1" ht="90.75">
      <c r="A63" s="28">
        <v>150101</v>
      </c>
      <c r="B63" s="29" t="s">
        <v>17</v>
      </c>
      <c r="C63" s="32" t="s">
        <v>60</v>
      </c>
      <c r="D63" s="17"/>
      <c r="E63" s="19"/>
      <c r="F63" s="17"/>
      <c r="G63" s="17">
        <v>17040</v>
      </c>
      <c r="I63" s="13"/>
    </row>
    <row r="64" spans="1:9" s="31" customFormat="1" ht="105.75">
      <c r="A64" s="28">
        <v>150101</v>
      </c>
      <c r="B64" s="29" t="s">
        <v>17</v>
      </c>
      <c r="C64" s="32" t="s">
        <v>61</v>
      </c>
      <c r="D64" s="17"/>
      <c r="E64" s="19"/>
      <c r="F64" s="17"/>
      <c r="G64" s="17">
        <v>1714</v>
      </c>
      <c r="I64" s="13"/>
    </row>
    <row r="65" spans="1:9" s="31" customFormat="1" ht="105.75">
      <c r="A65" s="28">
        <v>150101</v>
      </c>
      <c r="B65" s="29" t="s">
        <v>17</v>
      </c>
      <c r="C65" s="32" t="s">
        <v>62</v>
      </c>
      <c r="D65" s="17"/>
      <c r="E65" s="19"/>
      <c r="F65" s="17"/>
      <c r="G65" s="17">
        <v>89114</v>
      </c>
      <c r="I65" s="13"/>
    </row>
    <row r="66" spans="1:9" s="31" customFormat="1" ht="90.75">
      <c r="A66" s="28">
        <v>150101</v>
      </c>
      <c r="B66" s="29" t="s">
        <v>17</v>
      </c>
      <c r="C66" s="32" t="s">
        <v>63</v>
      </c>
      <c r="D66" s="17"/>
      <c r="E66" s="19"/>
      <c r="F66" s="17"/>
      <c r="G66" s="17">
        <v>3475</v>
      </c>
      <c r="I66" s="13"/>
    </row>
    <row r="67" spans="1:9" s="31" customFormat="1" ht="75.75">
      <c r="A67" s="28">
        <v>150101</v>
      </c>
      <c r="B67" s="29" t="s">
        <v>17</v>
      </c>
      <c r="C67" s="32" t="s">
        <v>64</v>
      </c>
      <c r="D67" s="17"/>
      <c r="E67" s="19"/>
      <c r="F67" s="17"/>
      <c r="G67" s="17">
        <v>102550</v>
      </c>
      <c r="I67" s="13"/>
    </row>
    <row r="68" spans="1:9" s="31" customFormat="1" ht="75.75">
      <c r="A68" s="28">
        <v>150101</v>
      </c>
      <c r="B68" s="29" t="s">
        <v>17</v>
      </c>
      <c r="C68" s="32" t="s">
        <v>65</v>
      </c>
      <c r="D68" s="17"/>
      <c r="E68" s="19"/>
      <c r="F68" s="17"/>
      <c r="G68" s="17">
        <v>58765</v>
      </c>
      <c r="I68" s="13"/>
    </row>
    <row r="69" spans="1:9" s="31" customFormat="1" ht="60.75">
      <c r="A69" s="28">
        <v>150101</v>
      </c>
      <c r="B69" s="29" t="s">
        <v>17</v>
      </c>
      <c r="C69" s="32" t="s">
        <v>66</v>
      </c>
      <c r="D69" s="17"/>
      <c r="E69" s="19"/>
      <c r="F69" s="17"/>
      <c r="G69" s="17">
        <v>58183</v>
      </c>
      <c r="I69" s="13"/>
    </row>
    <row r="70" spans="1:9" s="31" customFormat="1" ht="90.75">
      <c r="A70" s="28">
        <v>150101</v>
      </c>
      <c r="B70" s="29" t="s">
        <v>17</v>
      </c>
      <c r="C70" s="32" t="s">
        <v>67</v>
      </c>
      <c r="D70" s="17"/>
      <c r="E70" s="19"/>
      <c r="F70" s="17"/>
      <c r="G70" s="17">
        <v>45634</v>
      </c>
      <c r="I70" s="13"/>
    </row>
    <row r="71" spans="1:9" s="31" customFormat="1" ht="75.75">
      <c r="A71" s="28">
        <v>150101</v>
      </c>
      <c r="B71" s="29" t="s">
        <v>17</v>
      </c>
      <c r="C71" s="32" t="s">
        <v>68</v>
      </c>
      <c r="D71" s="17"/>
      <c r="E71" s="19"/>
      <c r="F71" s="17"/>
      <c r="G71" s="17">
        <v>99822</v>
      </c>
      <c r="I71" s="13"/>
    </row>
    <row r="72" spans="1:9" s="31" customFormat="1" ht="75.75">
      <c r="A72" s="28">
        <v>150101</v>
      </c>
      <c r="B72" s="29" t="s">
        <v>17</v>
      </c>
      <c r="C72" s="32" t="s">
        <v>69</v>
      </c>
      <c r="D72" s="17"/>
      <c r="E72" s="19"/>
      <c r="F72" s="17"/>
      <c r="G72" s="17">
        <v>176132</v>
      </c>
      <c r="I72" s="13"/>
    </row>
    <row r="73" spans="1:9" s="14" customFormat="1" ht="48" customHeight="1">
      <c r="A73" s="10">
        <v>15</v>
      </c>
      <c r="B73" s="11" t="s">
        <v>70</v>
      </c>
      <c r="C73" s="11"/>
      <c r="D73" s="12">
        <f>SUM(D74:D84)-D77-D75-D80</f>
        <v>5986000</v>
      </c>
      <c r="E73" s="12"/>
      <c r="F73" s="12">
        <f>SUM(F74:F84)-F77-F75-F80</f>
        <v>5844614.19</v>
      </c>
      <c r="G73" s="12">
        <f>SUM(G74:G84)-G77-G75-G80</f>
        <v>7278853</v>
      </c>
      <c r="H73" s="13">
        <f>'[1]Місто'!$K$99</f>
        <v>7278853</v>
      </c>
      <c r="I73" s="13">
        <f>H73-G73</f>
        <v>0</v>
      </c>
    </row>
    <row r="74" spans="1:9" ht="33" customHeight="1">
      <c r="A74" s="15" t="s">
        <v>14</v>
      </c>
      <c r="B74" s="16" t="s">
        <v>15</v>
      </c>
      <c r="C74" s="16" t="s">
        <v>16</v>
      </c>
      <c r="D74" s="18"/>
      <c r="E74" s="19"/>
      <c r="F74" s="18"/>
      <c r="G74" s="18">
        <f>'[1]Місто'!$K$101</f>
        <v>2285484</v>
      </c>
      <c r="I74" s="13"/>
    </row>
    <row r="75" spans="1:9" ht="33" customHeight="1">
      <c r="A75" s="15"/>
      <c r="B75" s="16"/>
      <c r="C75" s="29" t="s">
        <v>19</v>
      </c>
      <c r="D75" s="18"/>
      <c r="E75" s="19"/>
      <c r="F75" s="18"/>
      <c r="G75" s="18">
        <v>77000</v>
      </c>
      <c r="I75" s="13"/>
    </row>
    <row r="76" spans="1:9" ht="276" customHeight="1">
      <c r="A76" s="15" t="s">
        <v>71</v>
      </c>
      <c r="B76" s="33" t="s">
        <v>72</v>
      </c>
      <c r="C76" s="16" t="s">
        <v>16</v>
      </c>
      <c r="D76" s="18"/>
      <c r="E76" s="19"/>
      <c r="F76" s="18"/>
      <c r="G76" s="18">
        <f>'[1]Місто'!$K$110</f>
        <v>156000</v>
      </c>
      <c r="I76" s="13"/>
    </row>
    <row r="77" spans="1:9" ht="216" customHeight="1">
      <c r="A77" s="15"/>
      <c r="B77" s="33" t="s">
        <v>73</v>
      </c>
      <c r="C77" s="16"/>
      <c r="D77" s="18"/>
      <c r="E77" s="19"/>
      <c r="F77" s="18"/>
      <c r="G77" s="18">
        <f>G76</f>
        <v>156000</v>
      </c>
      <c r="I77" s="13"/>
    </row>
    <row r="78" spans="1:9" ht="45.75" hidden="1">
      <c r="A78" s="15" t="s">
        <v>74</v>
      </c>
      <c r="B78" s="16" t="s">
        <v>75</v>
      </c>
      <c r="C78" s="16" t="s">
        <v>16</v>
      </c>
      <c r="D78" s="18"/>
      <c r="E78" s="19"/>
      <c r="F78" s="18"/>
      <c r="G78" s="18"/>
      <c r="I78" s="13"/>
    </row>
    <row r="79" spans="1:9" ht="45.75">
      <c r="A79" s="60" t="s">
        <v>74</v>
      </c>
      <c r="B79" s="16" t="s">
        <v>76</v>
      </c>
      <c r="C79" s="16" t="s">
        <v>16</v>
      </c>
      <c r="D79" s="18"/>
      <c r="E79" s="19"/>
      <c r="F79" s="18"/>
      <c r="G79" s="18">
        <f>'[1]Місто'!$K$155</f>
        <v>300000</v>
      </c>
      <c r="I79" s="13"/>
    </row>
    <row r="80" spans="1:9" ht="30.75">
      <c r="A80" s="15"/>
      <c r="B80" s="16"/>
      <c r="C80" s="29" t="s">
        <v>19</v>
      </c>
      <c r="D80" s="18"/>
      <c r="E80" s="19"/>
      <c r="F80" s="18"/>
      <c r="G80" s="18">
        <v>249139</v>
      </c>
      <c r="I80" s="13"/>
    </row>
    <row r="81" spans="1:9" ht="75.75" hidden="1">
      <c r="A81" s="15">
        <v>150101</v>
      </c>
      <c r="B81" s="16" t="s">
        <v>17</v>
      </c>
      <c r="C81" s="16" t="s">
        <v>77</v>
      </c>
      <c r="D81" s="18"/>
      <c r="E81" s="19"/>
      <c r="F81" s="18"/>
      <c r="G81" s="18"/>
      <c r="I81" s="13"/>
    </row>
    <row r="82" spans="1:9" ht="68.25" customHeight="1">
      <c r="A82" s="15">
        <v>150101</v>
      </c>
      <c r="B82" s="16" t="s">
        <v>17</v>
      </c>
      <c r="C82" s="16" t="s">
        <v>78</v>
      </c>
      <c r="D82" s="18">
        <v>5986000</v>
      </c>
      <c r="E82" s="19">
        <f>100-(F82/D82*100)</f>
        <v>2.3619413631807475</v>
      </c>
      <c r="F82" s="18">
        <f>D82-141385.81</f>
        <v>5844614.19</v>
      </c>
      <c r="G82" s="18">
        <v>3000000</v>
      </c>
      <c r="I82" s="13"/>
    </row>
    <row r="83" spans="1:9" ht="90.75">
      <c r="A83" s="15">
        <v>150101</v>
      </c>
      <c r="B83" s="16" t="s">
        <v>17</v>
      </c>
      <c r="C83" s="16" t="s">
        <v>79</v>
      </c>
      <c r="D83" s="18"/>
      <c r="E83" s="19"/>
      <c r="F83" s="18"/>
      <c r="G83" s="18">
        <v>684413</v>
      </c>
      <c r="I83" s="13"/>
    </row>
    <row r="84" spans="1:9" ht="68.25" customHeight="1">
      <c r="A84" s="15">
        <v>150101</v>
      </c>
      <c r="B84" s="16" t="s">
        <v>17</v>
      </c>
      <c r="C84" s="16" t="s">
        <v>80</v>
      </c>
      <c r="D84" s="18"/>
      <c r="E84" s="19"/>
      <c r="F84" s="18"/>
      <c r="G84" s="18">
        <v>852956</v>
      </c>
      <c r="I84" s="13"/>
    </row>
    <row r="85" spans="1:9" s="14" customFormat="1" ht="47.25" hidden="1">
      <c r="A85" s="10">
        <v>20</v>
      </c>
      <c r="B85" s="11" t="s">
        <v>81</v>
      </c>
      <c r="C85" s="11"/>
      <c r="D85" s="12"/>
      <c r="E85" s="21"/>
      <c r="F85" s="12"/>
      <c r="G85" s="12"/>
      <c r="H85" s="13">
        <f>'[1]Місто'!$K$183</f>
        <v>0</v>
      </c>
      <c r="I85" s="13">
        <f>H85-G85</f>
        <v>0</v>
      </c>
    </row>
    <row r="86" spans="1:9" ht="30.75" hidden="1">
      <c r="A86" s="15" t="s">
        <v>14</v>
      </c>
      <c r="B86" s="16" t="s">
        <v>15</v>
      </c>
      <c r="C86" s="16" t="s">
        <v>16</v>
      </c>
      <c r="D86" s="18"/>
      <c r="E86" s="19"/>
      <c r="F86" s="18"/>
      <c r="G86" s="18"/>
      <c r="I86" s="13"/>
    </row>
    <row r="87" spans="1:9" s="14" customFormat="1" ht="78.75" hidden="1">
      <c r="A87" s="10">
        <v>23</v>
      </c>
      <c r="B87" s="11" t="s">
        <v>82</v>
      </c>
      <c r="C87" s="11"/>
      <c r="D87" s="12"/>
      <c r="E87" s="21"/>
      <c r="F87" s="12"/>
      <c r="G87" s="12"/>
      <c r="H87" s="13">
        <f>'[1]Місто'!$K$188</f>
        <v>0</v>
      </c>
      <c r="I87" s="13">
        <f>H87-G87</f>
        <v>0</v>
      </c>
    </row>
    <row r="88" spans="1:9" ht="30.75" hidden="1">
      <c r="A88" s="15" t="s">
        <v>14</v>
      </c>
      <c r="B88" s="16" t="s">
        <v>15</v>
      </c>
      <c r="C88" s="16" t="s">
        <v>16</v>
      </c>
      <c r="D88" s="18"/>
      <c r="E88" s="19"/>
      <c r="F88" s="18"/>
      <c r="G88" s="18"/>
      <c r="I88" s="13"/>
    </row>
    <row r="89" spans="1:9" s="14" customFormat="1" ht="47.25">
      <c r="A89" s="10">
        <v>24</v>
      </c>
      <c r="B89" s="11" t="s">
        <v>83</v>
      </c>
      <c r="C89" s="11"/>
      <c r="D89" s="12"/>
      <c r="E89" s="21"/>
      <c r="F89" s="12"/>
      <c r="G89" s="12">
        <f>SUM(G90:G96)-G91-G95</f>
        <v>3039400</v>
      </c>
      <c r="H89" s="13">
        <f>'[1]Місто'!$K$191</f>
        <v>3039400</v>
      </c>
      <c r="I89" s="13">
        <f>H89-G89</f>
        <v>0</v>
      </c>
    </row>
    <row r="90" spans="1:9" ht="15.75">
      <c r="A90" s="15" t="s">
        <v>84</v>
      </c>
      <c r="B90" s="16" t="s">
        <v>85</v>
      </c>
      <c r="C90" s="16" t="s">
        <v>16</v>
      </c>
      <c r="D90" s="18"/>
      <c r="E90" s="19"/>
      <c r="F90" s="18"/>
      <c r="G90" s="18">
        <f>'[1]Місто'!$K$195</f>
        <v>129972</v>
      </c>
      <c r="I90" s="13"/>
    </row>
    <row r="91" spans="1:9" ht="30.75">
      <c r="A91" s="15"/>
      <c r="B91" s="16"/>
      <c r="C91" s="29" t="s">
        <v>19</v>
      </c>
      <c r="D91" s="18"/>
      <c r="E91" s="19"/>
      <c r="F91" s="18"/>
      <c r="G91" s="18">
        <v>64407</v>
      </c>
      <c r="I91" s="13"/>
    </row>
    <row r="92" spans="1:9" ht="30.75">
      <c r="A92" s="15" t="s">
        <v>86</v>
      </c>
      <c r="B92" s="16" t="s">
        <v>87</v>
      </c>
      <c r="C92" s="16" t="s">
        <v>234</v>
      </c>
      <c r="D92" s="18"/>
      <c r="E92" s="19"/>
      <c r="F92" s="18"/>
      <c r="G92" s="18">
        <f>'[1]Місто'!$K$196</f>
        <v>1005624</v>
      </c>
      <c r="I92" s="13"/>
    </row>
    <row r="93" spans="1:9" ht="45.75">
      <c r="A93" s="15" t="s">
        <v>88</v>
      </c>
      <c r="B93" s="16" t="s">
        <v>89</v>
      </c>
      <c r="C93" s="16" t="s">
        <v>234</v>
      </c>
      <c r="D93" s="18"/>
      <c r="E93" s="19"/>
      <c r="F93" s="18"/>
      <c r="G93" s="18">
        <f>'[1]Місто'!$K$197</f>
        <v>107156</v>
      </c>
      <c r="I93" s="13"/>
    </row>
    <row r="94" spans="1:9" ht="30.75">
      <c r="A94" s="15" t="s">
        <v>90</v>
      </c>
      <c r="B94" s="16" t="s">
        <v>91</v>
      </c>
      <c r="C94" s="16" t="s">
        <v>16</v>
      </c>
      <c r="D94" s="18"/>
      <c r="E94" s="19"/>
      <c r="F94" s="18"/>
      <c r="G94" s="18">
        <f>'[1]Місто'!$K$198</f>
        <v>1624312</v>
      </c>
      <c r="I94" s="13"/>
    </row>
    <row r="95" spans="1:9" ht="30.75">
      <c r="A95" s="15"/>
      <c r="B95" s="16"/>
      <c r="C95" s="29" t="s">
        <v>19</v>
      </c>
      <c r="D95" s="18"/>
      <c r="E95" s="19"/>
      <c r="F95" s="18"/>
      <c r="G95" s="18">
        <v>163087</v>
      </c>
      <c r="I95" s="13"/>
    </row>
    <row r="96" spans="1:9" ht="30.75">
      <c r="A96" s="15" t="s">
        <v>92</v>
      </c>
      <c r="B96" s="16" t="s">
        <v>93</v>
      </c>
      <c r="C96" s="16" t="s">
        <v>16</v>
      </c>
      <c r="D96" s="18"/>
      <c r="E96" s="19"/>
      <c r="F96" s="18"/>
      <c r="G96" s="18">
        <f>'[1]Місто'!$K$202</f>
        <v>172336</v>
      </c>
      <c r="I96" s="13"/>
    </row>
    <row r="97" spans="1:9" s="14" customFormat="1" ht="63">
      <c r="A97" s="10" t="s">
        <v>94</v>
      </c>
      <c r="B97" s="11" t="s">
        <v>95</v>
      </c>
      <c r="C97" s="11"/>
      <c r="D97" s="12">
        <f>SUM(D98:D99)</f>
        <v>1071200</v>
      </c>
      <c r="E97" s="12"/>
      <c r="F97" s="12">
        <f>SUM(F98:F99)</f>
        <v>1071200</v>
      </c>
      <c r="G97" s="12">
        <f>SUM(G98:G99)</f>
        <v>1108200</v>
      </c>
      <c r="H97" s="13">
        <f>'[1]Місто'!$K$210</f>
        <v>1108200</v>
      </c>
      <c r="I97" s="13">
        <f>H97-G97</f>
        <v>0</v>
      </c>
    </row>
    <row r="98" spans="1:9" ht="30.75">
      <c r="A98" s="15" t="s">
        <v>14</v>
      </c>
      <c r="B98" s="16" t="s">
        <v>15</v>
      </c>
      <c r="C98" s="16" t="s">
        <v>16</v>
      </c>
      <c r="D98" s="18"/>
      <c r="E98" s="19"/>
      <c r="F98" s="18"/>
      <c r="G98" s="18">
        <f>'[1]Місто'!$K$212</f>
        <v>37000</v>
      </c>
      <c r="I98" s="13"/>
    </row>
    <row r="99" spans="1:9" ht="60.75">
      <c r="A99" s="15">
        <v>150101</v>
      </c>
      <c r="B99" s="16" t="s">
        <v>17</v>
      </c>
      <c r="C99" s="16" t="s">
        <v>233</v>
      </c>
      <c r="D99" s="18">
        <v>1071200</v>
      </c>
      <c r="E99" s="19"/>
      <c r="F99" s="18">
        <v>1071200</v>
      </c>
      <c r="G99" s="18">
        <f>1573600-502400</f>
        <v>1071200</v>
      </c>
      <c r="I99" s="13"/>
    </row>
    <row r="100" spans="1:9" s="14" customFormat="1" ht="53.25" customHeight="1">
      <c r="A100" s="10" t="s">
        <v>96</v>
      </c>
      <c r="B100" s="11" t="s">
        <v>97</v>
      </c>
      <c r="C100" s="11"/>
      <c r="D100" s="12"/>
      <c r="E100" s="21"/>
      <c r="F100" s="12"/>
      <c r="G100" s="12">
        <f>G101</f>
        <v>43050</v>
      </c>
      <c r="H100" s="13">
        <f>'[1]Місто'!$K$223</f>
        <v>43050</v>
      </c>
      <c r="I100" s="13">
        <f>H100-G100</f>
        <v>0</v>
      </c>
    </row>
    <row r="101" spans="1:9" ht="33.75" customHeight="1">
      <c r="A101" s="15" t="s">
        <v>14</v>
      </c>
      <c r="B101" s="16" t="s">
        <v>15</v>
      </c>
      <c r="C101" s="16" t="s">
        <v>234</v>
      </c>
      <c r="D101" s="18"/>
      <c r="E101" s="19"/>
      <c r="F101" s="18"/>
      <c r="G101" s="18">
        <f>'[1]Місто'!$K$225</f>
        <v>43050</v>
      </c>
      <c r="I101" s="13"/>
    </row>
    <row r="102" spans="1:9" s="14" customFormat="1" ht="63">
      <c r="A102" s="34">
        <v>40</v>
      </c>
      <c r="B102" s="35" t="s">
        <v>98</v>
      </c>
      <c r="C102" s="11"/>
      <c r="D102" s="12">
        <f>SUM(D103:D195)-D111-D134-D142-D144-D146-D148-D154-D156-D158-D160-D168-D195-D105-D107-D109</f>
        <v>98526169</v>
      </c>
      <c r="E102" s="12"/>
      <c r="F102" s="12">
        <f>SUM(F103:F195)-F111-F134-F142-F144-F146-F148-F154-F156-F158-F160-F168-F195-F105-F107-F109</f>
        <v>67835847.37</v>
      </c>
      <c r="G102" s="12">
        <f>SUM(G103:G195)-G111-G134-G142-G144-G146-G148-G154-G156-G158-G160-G168-G195-G105-G107-G109</f>
        <v>83272103</v>
      </c>
      <c r="H102" s="13">
        <f>'[1]Місто'!$K$226</f>
        <v>83272103</v>
      </c>
      <c r="I102" s="13">
        <f>H102-G102</f>
        <v>0</v>
      </c>
    </row>
    <row r="103" spans="1:9" s="14" customFormat="1" ht="36" customHeight="1">
      <c r="A103" s="15" t="s">
        <v>14</v>
      </c>
      <c r="B103" s="32" t="s">
        <v>15</v>
      </c>
      <c r="C103" s="16" t="s">
        <v>16</v>
      </c>
      <c r="D103" s="17"/>
      <c r="E103" s="17"/>
      <c r="F103" s="17"/>
      <c r="G103" s="17">
        <f>'[1]Місто'!$K$228</f>
        <v>60000</v>
      </c>
      <c r="I103" s="13"/>
    </row>
    <row r="104" spans="1:9" ht="30.75">
      <c r="A104" s="15" t="s">
        <v>99</v>
      </c>
      <c r="B104" s="16" t="s">
        <v>100</v>
      </c>
      <c r="C104" s="16" t="s">
        <v>16</v>
      </c>
      <c r="D104" s="18"/>
      <c r="E104" s="19"/>
      <c r="F104" s="18"/>
      <c r="G104" s="18">
        <f>'[1]Місто'!$K$237</f>
        <v>30715000</v>
      </c>
      <c r="I104" s="13"/>
    </row>
    <row r="105" spans="1:9" ht="30.75">
      <c r="A105" s="15"/>
      <c r="B105" s="16"/>
      <c r="C105" s="29" t="s">
        <v>19</v>
      </c>
      <c r="D105" s="18"/>
      <c r="E105" s="19"/>
      <c r="F105" s="18"/>
      <c r="G105" s="18">
        <v>7409833</v>
      </c>
      <c r="I105" s="13"/>
    </row>
    <row r="106" spans="1:9" ht="18.75" customHeight="1">
      <c r="A106" s="15">
        <v>100203</v>
      </c>
      <c r="B106" s="16" t="s">
        <v>101</v>
      </c>
      <c r="C106" s="16" t="s">
        <v>16</v>
      </c>
      <c r="D106" s="18"/>
      <c r="E106" s="19"/>
      <c r="F106" s="18"/>
      <c r="G106" s="18">
        <f>'[1]Місто'!$K$239</f>
        <v>4900000</v>
      </c>
      <c r="I106" s="13"/>
    </row>
    <row r="107" spans="1:9" ht="30.75">
      <c r="A107" s="15"/>
      <c r="B107" s="16"/>
      <c r="C107" s="29" t="s">
        <v>19</v>
      </c>
      <c r="D107" s="18"/>
      <c r="E107" s="19"/>
      <c r="F107" s="18"/>
      <c r="G107" s="18">
        <v>319273</v>
      </c>
      <c r="I107" s="13"/>
    </row>
    <row r="108" spans="1:9" ht="21" customHeight="1">
      <c r="A108" s="15" t="s">
        <v>102</v>
      </c>
      <c r="B108" s="16" t="s">
        <v>103</v>
      </c>
      <c r="C108" s="16" t="s">
        <v>16</v>
      </c>
      <c r="D108" s="18"/>
      <c r="E108" s="19"/>
      <c r="F108" s="18"/>
      <c r="G108" s="18">
        <f>'[1]Місто'!$K$251</f>
        <v>1713632</v>
      </c>
      <c r="I108" s="13"/>
    </row>
    <row r="109" spans="1:9" ht="30.75">
      <c r="A109" s="15"/>
      <c r="B109" s="16"/>
      <c r="C109" s="29" t="s">
        <v>19</v>
      </c>
      <c r="D109" s="18"/>
      <c r="E109" s="19"/>
      <c r="F109" s="18"/>
      <c r="G109" s="18">
        <v>13632</v>
      </c>
      <c r="I109" s="13"/>
    </row>
    <row r="110" spans="1:9" s="31" customFormat="1" ht="45.75">
      <c r="A110" s="28">
        <v>150101</v>
      </c>
      <c r="B110" s="29" t="s">
        <v>17</v>
      </c>
      <c r="C110" s="29" t="s">
        <v>104</v>
      </c>
      <c r="D110" s="17">
        <v>840000</v>
      </c>
      <c r="E110" s="30"/>
      <c r="F110" s="17">
        <v>840000</v>
      </c>
      <c r="G110" s="17">
        <f>840000-150000</f>
        <v>690000</v>
      </c>
      <c r="I110" s="13"/>
    </row>
    <row r="111" spans="1:9" s="31" customFormat="1" ht="30.75">
      <c r="A111" s="28"/>
      <c r="B111" s="29"/>
      <c r="C111" s="29" t="s">
        <v>19</v>
      </c>
      <c r="D111" s="17"/>
      <c r="E111" s="30"/>
      <c r="F111" s="17"/>
      <c r="G111" s="17">
        <v>4107</v>
      </c>
      <c r="I111" s="13"/>
    </row>
    <row r="112" spans="1:9" s="31" customFormat="1" ht="90.75">
      <c r="A112" s="15">
        <v>150101</v>
      </c>
      <c r="B112" s="16" t="s">
        <v>17</v>
      </c>
      <c r="C112" s="29" t="s">
        <v>105</v>
      </c>
      <c r="D112" s="17"/>
      <c r="E112" s="30"/>
      <c r="F112" s="17"/>
      <c r="G112" s="17">
        <v>24866</v>
      </c>
      <c r="I112" s="13"/>
    </row>
    <row r="113" spans="1:9" s="31" customFormat="1" ht="45.75">
      <c r="A113" s="15">
        <v>150101</v>
      </c>
      <c r="B113" s="16" t="s">
        <v>17</v>
      </c>
      <c r="C113" s="29" t="s">
        <v>106</v>
      </c>
      <c r="D113" s="17"/>
      <c r="E113" s="30"/>
      <c r="F113" s="17"/>
      <c r="G113" s="17">
        <v>79479</v>
      </c>
      <c r="I113" s="13"/>
    </row>
    <row r="114" spans="1:9" s="31" customFormat="1" ht="60.75">
      <c r="A114" s="15">
        <v>150101</v>
      </c>
      <c r="B114" s="16" t="s">
        <v>17</v>
      </c>
      <c r="C114" s="29" t="s">
        <v>107</v>
      </c>
      <c r="D114" s="17"/>
      <c r="E114" s="30"/>
      <c r="F114" s="17"/>
      <c r="G114" s="17">
        <v>4775</v>
      </c>
      <c r="I114" s="13"/>
    </row>
    <row r="115" spans="1:9" s="31" customFormat="1" ht="45.75">
      <c r="A115" s="15">
        <v>150101</v>
      </c>
      <c r="B115" s="16" t="s">
        <v>17</v>
      </c>
      <c r="C115" s="29" t="s">
        <v>108</v>
      </c>
      <c r="D115" s="17"/>
      <c r="E115" s="30"/>
      <c r="F115" s="17"/>
      <c r="G115" s="17">
        <v>297</v>
      </c>
      <c r="I115" s="13"/>
    </row>
    <row r="116" spans="1:9" s="31" customFormat="1" ht="45.75">
      <c r="A116" s="15">
        <v>150101</v>
      </c>
      <c r="B116" s="16" t="s">
        <v>17</v>
      </c>
      <c r="C116" s="29" t="s">
        <v>109</v>
      </c>
      <c r="D116" s="17"/>
      <c r="E116" s="30"/>
      <c r="F116" s="17"/>
      <c r="G116" s="17">
        <v>419</v>
      </c>
      <c r="I116" s="13"/>
    </row>
    <row r="117" spans="1:9" s="31" customFormat="1" ht="60.75">
      <c r="A117" s="15">
        <v>150101</v>
      </c>
      <c r="B117" s="16" t="s">
        <v>17</v>
      </c>
      <c r="C117" s="29" t="s">
        <v>110</v>
      </c>
      <c r="D117" s="17"/>
      <c r="E117" s="30"/>
      <c r="F117" s="17"/>
      <c r="G117" s="17">
        <v>297</v>
      </c>
      <c r="I117" s="13"/>
    </row>
    <row r="118" spans="1:9" s="31" customFormat="1" ht="45.75">
      <c r="A118" s="15">
        <v>150101</v>
      </c>
      <c r="B118" s="16" t="s">
        <v>17</v>
      </c>
      <c r="C118" s="29" t="s">
        <v>111</v>
      </c>
      <c r="D118" s="17"/>
      <c r="E118" s="30"/>
      <c r="F118" s="17"/>
      <c r="G118" s="17">
        <v>28752</v>
      </c>
      <c r="I118" s="13"/>
    </row>
    <row r="119" spans="1:9" s="31" customFormat="1" ht="45.75">
      <c r="A119" s="15">
        <v>150101</v>
      </c>
      <c r="B119" s="16" t="s">
        <v>17</v>
      </c>
      <c r="C119" s="29" t="s">
        <v>112</v>
      </c>
      <c r="D119" s="17"/>
      <c r="E119" s="30"/>
      <c r="F119" s="17"/>
      <c r="G119" s="17">
        <v>3740</v>
      </c>
      <c r="I119" s="13"/>
    </row>
    <row r="120" spans="1:9" s="31" customFormat="1" ht="45.75">
      <c r="A120" s="15">
        <v>150101</v>
      </c>
      <c r="B120" s="16" t="s">
        <v>17</v>
      </c>
      <c r="C120" s="29" t="s">
        <v>113</v>
      </c>
      <c r="D120" s="17"/>
      <c r="E120" s="30"/>
      <c r="F120" s="17"/>
      <c r="G120" s="17">
        <v>4346</v>
      </c>
      <c r="I120" s="13"/>
    </row>
    <row r="121" spans="1:9" s="31" customFormat="1" ht="45.75">
      <c r="A121" s="15">
        <v>150101</v>
      </c>
      <c r="B121" s="16" t="s">
        <v>17</v>
      </c>
      <c r="C121" s="29" t="s">
        <v>114</v>
      </c>
      <c r="D121" s="17"/>
      <c r="E121" s="30"/>
      <c r="F121" s="17"/>
      <c r="G121" s="17">
        <v>3942</v>
      </c>
      <c r="I121" s="13"/>
    </row>
    <row r="122" spans="1:9" s="31" customFormat="1" ht="45.75">
      <c r="A122" s="15">
        <v>150101</v>
      </c>
      <c r="B122" s="16" t="s">
        <v>17</v>
      </c>
      <c r="C122" s="29" t="s">
        <v>115</v>
      </c>
      <c r="D122" s="17"/>
      <c r="E122" s="30"/>
      <c r="F122" s="17"/>
      <c r="G122" s="17">
        <v>3740</v>
      </c>
      <c r="I122" s="13"/>
    </row>
    <row r="123" spans="1:9" s="31" customFormat="1" ht="45.75">
      <c r="A123" s="15">
        <v>150101</v>
      </c>
      <c r="B123" s="16" t="s">
        <v>17</v>
      </c>
      <c r="C123" s="29" t="s">
        <v>116</v>
      </c>
      <c r="D123" s="17"/>
      <c r="E123" s="30"/>
      <c r="F123" s="17"/>
      <c r="G123" s="17">
        <v>3740</v>
      </c>
      <c r="I123" s="13"/>
    </row>
    <row r="124" spans="1:9" s="31" customFormat="1" ht="45.75">
      <c r="A124" s="15">
        <v>150101</v>
      </c>
      <c r="B124" s="16" t="s">
        <v>17</v>
      </c>
      <c r="C124" s="29" t="s">
        <v>117</v>
      </c>
      <c r="D124" s="17"/>
      <c r="E124" s="30"/>
      <c r="F124" s="17"/>
      <c r="G124" s="17">
        <v>4548</v>
      </c>
      <c r="I124" s="13"/>
    </row>
    <row r="125" spans="1:9" s="31" customFormat="1" ht="45.75">
      <c r="A125" s="15">
        <v>150101</v>
      </c>
      <c r="B125" s="16" t="s">
        <v>17</v>
      </c>
      <c r="C125" s="29" t="s">
        <v>118</v>
      </c>
      <c r="D125" s="17"/>
      <c r="E125" s="30"/>
      <c r="F125" s="17"/>
      <c r="G125" s="17">
        <v>4952</v>
      </c>
      <c r="I125" s="13"/>
    </row>
    <row r="126" spans="1:9" s="31" customFormat="1" ht="45.75">
      <c r="A126" s="15">
        <v>150101</v>
      </c>
      <c r="B126" s="16" t="s">
        <v>17</v>
      </c>
      <c r="C126" s="29" t="s">
        <v>119</v>
      </c>
      <c r="D126" s="17"/>
      <c r="E126" s="30"/>
      <c r="F126" s="17"/>
      <c r="G126" s="17">
        <v>4548</v>
      </c>
      <c r="I126" s="13"/>
    </row>
    <row r="127" spans="1:9" s="31" customFormat="1" ht="45.75">
      <c r="A127" s="15">
        <v>150101</v>
      </c>
      <c r="B127" s="16" t="s">
        <v>17</v>
      </c>
      <c r="C127" s="29" t="s">
        <v>120</v>
      </c>
      <c r="D127" s="17"/>
      <c r="E127" s="30"/>
      <c r="F127" s="17"/>
      <c r="G127" s="17">
        <v>4548</v>
      </c>
      <c r="I127" s="13"/>
    </row>
    <row r="128" spans="1:9" s="31" customFormat="1" ht="60.75">
      <c r="A128" s="15">
        <v>150101</v>
      </c>
      <c r="B128" s="16" t="s">
        <v>17</v>
      </c>
      <c r="C128" s="29" t="s">
        <v>121</v>
      </c>
      <c r="D128" s="17"/>
      <c r="E128" s="30"/>
      <c r="F128" s="17"/>
      <c r="G128" s="17">
        <v>3300</v>
      </c>
      <c r="I128" s="13"/>
    </row>
    <row r="129" spans="1:9" ht="30.75">
      <c r="A129" s="15">
        <v>150101</v>
      </c>
      <c r="B129" s="16" t="s">
        <v>17</v>
      </c>
      <c r="C129" s="29" t="s">
        <v>122</v>
      </c>
      <c r="D129" s="18">
        <v>3231882</v>
      </c>
      <c r="E129" s="19">
        <f>100-(F129/D129*100)</f>
        <v>68.55799035979655</v>
      </c>
      <c r="F129" s="18">
        <f>D129-(2144946+70767.35)</f>
        <v>1016168.6499999999</v>
      </c>
      <c r="G129" s="18">
        <v>300000</v>
      </c>
      <c r="I129" s="13"/>
    </row>
    <row r="130" spans="1:9" ht="45.75">
      <c r="A130" s="15">
        <v>150101</v>
      </c>
      <c r="B130" s="16" t="s">
        <v>17</v>
      </c>
      <c r="C130" s="16" t="s">
        <v>123</v>
      </c>
      <c r="D130" s="27">
        <v>2897411</v>
      </c>
      <c r="E130" s="37">
        <f>100-(F130/D130*100)</f>
        <v>8.099196144419963</v>
      </c>
      <c r="F130" s="27">
        <v>2662744</v>
      </c>
      <c r="G130" s="27">
        <v>900000</v>
      </c>
      <c r="I130" s="13"/>
    </row>
    <row r="131" spans="1:9" ht="30.75">
      <c r="A131" s="15">
        <v>150101</v>
      </c>
      <c r="B131" s="16" t="s">
        <v>17</v>
      </c>
      <c r="C131" s="38" t="s">
        <v>124</v>
      </c>
      <c r="D131" s="27">
        <v>8515400</v>
      </c>
      <c r="E131" s="37">
        <f>100-(F131/D131*100)</f>
        <v>48.250228996876245</v>
      </c>
      <c r="F131" s="27">
        <v>4406700</v>
      </c>
      <c r="G131" s="27">
        <v>4406700</v>
      </c>
      <c r="I131" s="13"/>
    </row>
    <row r="132" spans="1:9" ht="21" customHeight="1">
      <c r="A132" s="15">
        <v>150101</v>
      </c>
      <c r="B132" s="16" t="s">
        <v>17</v>
      </c>
      <c r="C132" s="38" t="s">
        <v>125</v>
      </c>
      <c r="D132" s="18">
        <v>1487500</v>
      </c>
      <c r="E132" s="19"/>
      <c r="F132" s="18">
        <v>1487500</v>
      </c>
      <c r="G132" s="18">
        <v>1487500</v>
      </c>
      <c r="I132" s="13"/>
    </row>
    <row r="133" spans="1:9" ht="45.75">
      <c r="A133" s="15">
        <v>150101</v>
      </c>
      <c r="B133" s="16" t="s">
        <v>17</v>
      </c>
      <c r="C133" s="16" t="s">
        <v>126</v>
      </c>
      <c r="D133" s="27">
        <v>3116841</v>
      </c>
      <c r="E133" s="19">
        <f>100-(F133/D133*100)</f>
        <v>31.834597273328995</v>
      </c>
      <c r="F133" s="18">
        <f>D133-87000-905233.78</f>
        <v>2124607.2199999997</v>
      </c>
      <c r="G133" s="18">
        <v>1607172</v>
      </c>
      <c r="I133" s="13"/>
    </row>
    <row r="134" spans="1:9" ht="30.75">
      <c r="A134" s="15"/>
      <c r="B134" s="16"/>
      <c r="C134" s="16" t="s">
        <v>19</v>
      </c>
      <c r="D134" s="27"/>
      <c r="E134" s="19"/>
      <c r="F134" s="18"/>
      <c r="G134" s="18">
        <v>202866</v>
      </c>
      <c r="I134" s="13"/>
    </row>
    <row r="135" spans="1:9" ht="45" customHeight="1">
      <c r="A135" s="15">
        <v>150101</v>
      </c>
      <c r="B135" s="16" t="s">
        <v>17</v>
      </c>
      <c r="C135" s="16" t="s">
        <v>127</v>
      </c>
      <c r="D135" s="18">
        <v>2560483</v>
      </c>
      <c r="E135" s="19">
        <f>100-(F135/D135*100)</f>
        <v>0.25758616636002785</v>
      </c>
      <c r="F135" s="18">
        <f>D135-6595.45</f>
        <v>2553887.55</v>
      </c>
      <c r="G135" s="18">
        <v>1510000</v>
      </c>
      <c r="I135" s="13"/>
    </row>
    <row r="136" spans="1:9" ht="30.75">
      <c r="A136" s="15">
        <v>150101</v>
      </c>
      <c r="B136" s="16" t="s">
        <v>17</v>
      </c>
      <c r="C136" s="16" t="s">
        <v>128</v>
      </c>
      <c r="D136" s="18">
        <v>742773</v>
      </c>
      <c r="E136" s="19"/>
      <c r="F136" s="18">
        <v>742773</v>
      </c>
      <c r="G136" s="18">
        <v>742773</v>
      </c>
      <c r="I136" s="13"/>
    </row>
    <row r="137" spans="1:9" ht="60.75">
      <c r="A137" s="15">
        <v>150101</v>
      </c>
      <c r="B137" s="16" t="s">
        <v>17</v>
      </c>
      <c r="C137" s="16" t="s">
        <v>129</v>
      </c>
      <c r="D137" s="18">
        <v>2921180</v>
      </c>
      <c r="E137" s="19"/>
      <c r="F137" s="18">
        <v>2921180</v>
      </c>
      <c r="G137" s="18">
        <v>2921180</v>
      </c>
      <c r="I137" s="13"/>
    </row>
    <row r="138" spans="1:9" ht="60.75">
      <c r="A138" s="15">
        <v>150101</v>
      </c>
      <c r="B138" s="16" t="s">
        <v>17</v>
      </c>
      <c r="C138" s="16" t="s">
        <v>130</v>
      </c>
      <c r="D138" s="18">
        <v>3867610</v>
      </c>
      <c r="E138" s="19"/>
      <c r="F138" s="18">
        <v>3867610</v>
      </c>
      <c r="G138" s="18">
        <v>3867610</v>
      </c>
      <c r="I138" s="13"/>
    </row>
    <row r="139" spans="1:9" ht="46.5" customHeight="1" hidden="1">
      <c r="A139" s="15">
        <v>150101</v>
      </c>
      <c r="B139" s="16" t="s">
        <v>17</v>
      </c>
      <c r="C139" s="32" t="s">
        <v>131</v>
      </c>
      <c r="D139" s="18"/>
      <c r="E139" s="19"/>
      <c r="F139" s="18"/>
      <c r="G139" s="18"/>
      <c r="I139" s="13"/>
    </row>
    <row r="140" spans="1:9" ht="60.75">
      <c r="A140" s="15">
        <v>150101</v>
      </c>
      <c r="B140" s="16" t="s">
        <v>17</v>
      </c>
      <c r="C140" s="32" t="s">
        <v>132</v>
      </c>
      <c r="D140" s="18">
        <v>560000</v>
      </c>
      <c r="E140" s="19"/>
      <c r="F140" s="18">
        <v>560000</v>
      </c>
      <c r="G140" s="18">
        <v>560000</v>
      </c>
      <c r="I140" s="13"/>
    </row>
    <row r="141" spans="1:9" ht="45.75">
      <c r="A141" s="15">
        <v>150101</v>
      </c>
      <c r="B141" s="16" t="s">
        <v>17</v>
      </c>
      <c r="C141" s="38" t="s">
        <v>133</v>
      </c>
      <c r="D141" s="27">
        <v>33418000</v>
      </c>
      <c r="E141" s="37">
        <f>100-(F141/D141*100)</f>
        <v>67.82570928840744</v>
      </c>
      <c r="F141" s="18">
        <f>D141-(18568253.13+3853699.96+244042.44)</f>
        <v>10752004.469999999</v>
      </c>
      <c r="G141" s="18">
        <v>5349747</v>
      </c>
      <c r="I141" s="13"/>
    </row>
    <row r="142" spans="1:9" ht="30.75">
      <c r="A142" s="15"/>
      <c r="B142" s="16"/>
      <c r="C142" s="38" t="s">
        <v>19</v>
      </c>
      <c r="D142" s="27"/>
      <c r="E142" s="37"/>
      <c r="F142" s="18"/>
      <c r="G142" s="18">
        <v>95779</v>
      </c>
      <c r="I142" s="13"/>
    </row>
    <row r="143" spans="1:9" ht="45.75">
      <c r="A143" s="15">
        <v>150101</v>
      </c>
      <c r="B143" s="16" t="s">
        <v>17</v>
      </c>
      <c r="C143" s="16" t="s">
        <v>134</v>
      </c>
      <c r="D143" s="18">
        <v>4621540</v>
      </c>
      <c r="E143" s="19">
        <f>100-(F143/D143*100)</f>
        <v>1.9353488231195684</v>
      </c>
      <c r="F143" s="18">
        <f>D143-89442.92</f>
        <v>4532097.08</v>
      </c>
      <c r="G143" s="18">
        <v>4521540</v>
      </c>
      <c r="I143" s="13"/>
    </row>
    <row r="144" spans="1:9" ht="30.75">
      <c r="A144" s="15"/>
      <c r="B144" s="16"/>
      <c r="C144" s="16" t="s">
        <v>19</v>
      </c>
      <c r="D144" s="18"/>
      <c r="E144" s="19"/>
      <c r="F144" s="18"/>
      <c r="G144" s="18">
        <v>123</v>
      </c>
      <c r="I144" s="13"/>
    </row>
    <row r="145" spans="1:9" ht="60.75">
      <c r="A145" s="15">
        <v>150101</v>
      </c>
      <c r="B145" s="16" t="s">
        <v>17</v>
      </c>
      <c r="C145" s="16" t="s">
        <v>135</v>
      </c>
      <c r="D145" s="18">
        <v>560000</v>
      </c>
      <c r="E145" s="19"/>
      <c r="F145" s="18">
        <v>560000</v>
      </c>
      <c r="G145" s="18">
        <v>560000</v>
      </c>
      <c r="I145" s="13"/>
    </row>
    <row r="146" spans="1:9" ht="30.75">
      <c r="A146" s="15"/>
      <c r="B146" s="16"/>
      <c r="C146" s="16" t="s">
        <v>19</v>
      </c>
      <c r="D146" s="18"/>
      <c r="E146" s="19"/>
      <c r="F146" s="18"/>
      <c r="G146" s="18">
        <v>50000</v>
      </c>
      <c r="I146" s="13"/>
    </row>
    <row r="147" spans="1:9" ht="45.75">
      <c r="A147" s="15">
        <v>150101</v>
      </c>
      <c r="B147" s="16" t="s">
        <v>17</v>
      </c>
      <c r="C147" s="16" t="s">
        <v>136</v>
      </c>
      <c r="D147" s="27">
        <v>1802026</v>
      </c>
      <c r="E147" s="37">
        <f>100-(F147/D147*100)</f>
        <v>2.6622035420132732</v>
      </c>
      <c r="F147" s="18">
        <f>SUM(D147-47973.6)</f>
        <v>1754052.4</v>
      </c>
      <c r="G147" s="27">
        <v>1736106</v>
      </c>
      <c r="I147" s="13"/>
    </row>
    <row r="148" spans="1:9" ht="30.75">
      <c r="A148" s="15"/>
      <c r="B148" s="16"/>
      <c r="C148" s="16" t="s">
        <v>19</v>
      </c>
      <c r="D148" s="27"/>
      <c r="E148" s="37"/>
      <c r="F148" s="18"/>
      <c r="G148" s="27">
        <v>28998</v>
      </c>
      <c r="I148" s="13"/>
    </row>
    <row r="149" spans="1:9" ht="75.75">
      <c r="A149" s="15">
        <v>150101</v>
      </c>
      <c r="B149" s="16" t="s">
        <v>17</v>
      </c>
      <c r="C149" s="16" t="s">
        <v>137</v>
      </c>
      <c r="D149" s="18">
        <v>509000</v>
      </c>
      <c r="E149" s="19">
        <f>100-(F149/D149*100)</f>
        <v>64.63654223968567</v>
      </c>
      <c r="F149" s="18">
        <v>180000</v>
      </c>
      <c r="G149" s="18">
        <v>180000</v>
      </c>
      <c r="I149" s="13"/>
    </row>
    <row r="150" spans="1:9" ht="30.75" hidden="1">
      <c r="A150" s="15">
        <v>150101</v>
      </c>
      <c r="B150" s="16" t="s">
        <v>17</v>
      </c>
      <c r="C150" s="16" t="s">
        <v>138</v>
      </c>
      <c r="D150" s="18"/>
      <c r="E150" s="19"/>
      <c r="F150" s="18"/>
      <c r="G150" s="18"/>
      <c r="I150" s="13"/>
    </row>
    <row r="151" spans="1:9" ht="30.75">
      <c r="A151" s="15">
        <v>150101</v>
      </c>
      <c r="B151" s="16" t="s">
        <v>17</v>
      </c>
      <c r="C151" s="16" t="s">
        <v>139</v>
      </c>
      <c r="D151" s="18">
        <v>1200000</v>
      </c>
      <c r="E151" s="19"/>
      <c r="F151" s="18">
        <v>1200000</v>
      </c>
      <c r="G151" s="18">
        <v>1200000</v>
      </c>
      <c r="I151" s="13"/>
    </row>
    <row r="152" spans="1:9" ht="60.75">
      <c r="A152" s="15">
        <v>150101</v>
      </c>
      <c r="B152" s="16" t="s">
        <v>17</v>
      </c>
      <c r="C152" s="16" t="s">
        <v>140</v>
      </c>
      <c r="D152" s="18">
        <v>19003000</v>
      </c>
      <c r="E152" s="19"/>
      <c r="F152" s="18">
        <v>19003000</v>
      </c>
      <c r="G152" s="18">
        <v>400000</v>
      </c>
      <c r="I152" s="13"/>
    </row>
    <row r="153" spans="1:9" ht="45.75">
      <c r="A153" s="15">
        <v>150101</v>
      </c>
      <c r="B153" s="16" t="s">
        <v>17</v>
      </c>
      <c r="C153" s="16" t="s">
        <v>141</v>
      </c>
      <c r="D153" s="18">
        <v>224328</v>
      </c>
      <c r="E153" s="19"/>
      <c r="F153" s="18">
        <v>224328</v>
      </c>
      <c r="G153" s="18">
        <v>224328</v>
      </c>
      <c r="I153" s="13"/>
    </row>
    <row r="154" spans="1:9" ht="30.75">
      <c r="A154" s="15"/>
      <c r="B154" s="16"/>
      <c r="C154" s="16" t="s">
        <v>19</v>
      </c>
      <c r="D154" s="18"/>
      <c r="E154" s="19"/>
      <c r="F154" s="18"/>
      <c r="G154" s="18">
        <v>27421</v>
      </c>
      <c r="I154" s="13"/>
    </row>
    <row r="155" spans="1:9" ht="30.75">
      <c r="A155" s="15">
        <v>150101</v>
      </c>
      <c r="B155" s="16" t="s">
        <v>17</v>
      </c>
      <c r="C155" s="16" t="s">
        <v>142</v>
      </c>
      <c r="D155" s="18">
        <v>206191</v>
      </c>
      <c r="E155" s="19"/>
      <c r="F155" s="18">
        <v>206191</v>
      </c>
      <c r="G155" s="18">
        <v>206191</v>
      </c>
      <c r="I155" s="13"/>
    </row>
    <row r="156" spans="1:9" ht="30.75">
      <c r="A156" s="15"/>
      <c r="B156" s="16"/>
      <c r="C156" s="16" t="s">
        <v>19</v>
      </c>
      <c r="D156" s="18"/>
      <c r="E156" s="19"/>
      <c r="F156" s="18"/>
      <c r="G156" s="18">
        <v>24459</v>
      </c>
      <c r="I156" s="13"/>
    </row>
    <row r="157" spans="1:9" ht="45.75">
      <c r="A157" s="15">
        <v>150101</v>
      </c>
      <c r="B157" s="16" t="s">
        <v>17</v>
      </c>
      <c r="C157" s="16" t="s">
        <v>143</v>
      </c>
      <c r="D157" s="18">
        <v>173866</v>
      </c>
      <c r="E157" s="19"/>
      <c r="F157" s="18">
        <v>173866</v>
      </c>
      <c r="G157" s="18">
        <v>173866</v>
      </c>
      <c r="I157" s="13"/>
    </row>
    <row r="158" spans="1:9" ht="30.75">
      <c r="A158" s="15"/>
      <c r="B158" s="16"/>
      <c r="C158" s="16" t="s">
        <v>19</v>
      </c>
      <c r="D158" s="18"/>
      <c r="E158" s="19"/>
      <c r="F158" s="18"/>
      <c r="G158" s="18">
        <v>24459</v>
      </c>
      <c r="I158" s="13"/>
    </row>
    <row r="159" spans="1:9" ht="75.75">
      <c r="A159" s="15">
        <v>150101</v>
      </c>
      <c r="B159" s="16" t="s">
        <v>17</v>
      </c>
      <c r="C159" s="16" t="s">
        <v>144</v>
      </c>
      <c r="D159" s="18">
        <v>1864696</v>
      </c>
      <c r="E159" s="19"/>
      <c r="F159" s="18">
        <v>1864696</v>
      </c>
      <c r="G159" s="18">
        <f>222588+1430035+181-300000</f>
        <v>1352804</v>
      </c>
      <c r="I159" s="13"/>
    </row>
    <row r="160" spans="1:9" ht="30.75">
      <c r="A160" s="15"/>
      <c r="B160" s="16"/>
      <c r="C160" s="16" t="s">
        <v>19</v>
      </c>
      <c r="D160" s="18"/>
      <c r="E160" s="19"/>
      <c r="F160" s="18"/>
      <c r="G160" s="18">
        <v>222588</v>
      </c>
      <c r="I160" s="13"/>
    </row>
    <row r="161" spans="1:9" ht="60.75">
      <c r="A161" s="15">
        <v>150101</v>
      </c>
      <c r="B161" s="16" t="s">
        <v>17</v>
      </c>
      <c r="C161" s="16" t="s">
        <v>145</v>
      </c>
      <c r="D161" s="18">
        <v>1000000</v>
      </c>
      <c r="E161" s="19"/>
      <c r="F161" s="18">
        <v>1000000</v>
      </c>
      <c r="G161" s="18">
        <f>1000000-894262+316461-19201</f>
        <v>402998</v>
      </c>
      <c r="I161" s="13"/>
    </row>
    <row r="162" spans="1:9" ht="30.75">
      <c r="A162" s="15">
        <v>150101</v>
      </c>
      <c r="B162" s="16" t="s">
        <v>17</v>
      </c>
      <c r="C162" s="16" t="s">
        <v>146</v>
      </c>
      <c r="D162" s="18">
        <v>600000</v>
      </c>
      <c r="E162" s="19"/>
      <c r="F162" s="18">
        <v>600000</v>
      </c>
      <c r="G162" s="18">
        <v>600000</v>
      </c>
      <c r="I162" s="13"/>
    </row>
    <row r="163" spans="1:9" ht="45.75">
      <c r="A163" s="15">
        <v>150101</v>
      </c>
      <c r="B163" s="16" t="s">
        <v>17</v>
      </c>
      <c r="C163" s="16" t="s">
        <v>147</v>
      </c>
      <c r="D163" s="18">
        <v>160400</v>
      </c>
      <c r="E163" s="19"/>
      <c r="F163" s="18">
        <v>160400</v>
      </c>
      <c r="G163" s="18">
        <v>160400</v>
      </c>
      <c r="I163" s="13"/>
    </row>
    <row r="164" spans="1:9" ht="45.75">
      <c r="A164" s="15">
        <v>150101</v>
      </c>
      <c r="B164" s="16" t="s">
        <v>17</v>
      </c>
      <c r="C164" s="16" t="s">
        <v>148</v>
      </c>
      <c r="D164" s="18">
        <v>302611</v>
      </c>
      <c r="E164" s="19"/>
      <c r="F164" s="18">
        <v>302611</v>
      </c>
      <c r="G164" s="18">
        <v>302611</v>
      </c>
      <c r="I164" s="13"/>
    </row>
    <row r="165" spans="1:9" ht="60.75">
      <c r="A165" s="15">
        <v>150101</v>
      </c>
      <c r="B165" s="16" t="s">
        <v>17</v>
      </c>
      <c r="C165" s="16" t="s">
        <v>149</v>
      </c>
      <c r="D165" s="18">
        <v>999431</v>
      </c>
      <c r="E165" s="19"/>
      <c r="F165" s="18">
        <v>999431</v>
      </c>
      <c r="G165" s="18">
        <v>451251</v>
      </c>
      <c r="I165" s="13"/>
    </row>
    <row r="166" spans="1:9" ht="30.75">
      <c r="A166" s="15">
        <v>150101</v>
      </c>
      <c r="B166" s="16" t="s">
        <v>17</v>
      </c>
      <c r="C166" s="16" t="s">
        <v>150</v>
      </c>
      <c r="D166" s="18">
        <v>140000</v>
      </c>
      <c r="E166" s="19"/>
      <c r="F166" s="18">
        <v>140000</v>
      </c>
      <c r="G166" s="18">
        <v>140000</v>
      </c>
      <c r="I166" s="13"/>
    </row>
    <row r="167" spans="1:9" ht="60.75">
      <c r="A167" s="36">
        <v>150101</v>
      </c>
      <c r="B167" s="32" t="s">
        <v>17</v>
      </c>
      <c r="C167" s="32" t="s">
        <v>151</v>
      </c>
      <c r="D167" s="58">
        <v>1000000</v>
      </c>
      <c r="E167" s="59"/>
      <c r="F167" s="58">
        <v>1000000</v>
      </c>
      <c r="G167" s="58">
        <v>1000000</v>
      </c>
      <c r="I167" s="13"/>
    </row>
    <row r="168" spans="1:9" ht="30.75">
      <c r="A168" s="36"/>
      <c r="B168" s="32"/>
      <c r="C168" s="32" t="s">
        <v>19</v>
      </c>
      <c r="D168" s="58"/>
      <c r="E168" s="59"/>
      <c r="F168" s="58"/>
      <c r="G168" s="58">
        <v>24000</v>
      </c>
      <c r="I168" s="13"/>
    </row>
    <row r="169" spans="1:9" ht="60.75">
      <c r="A169" s="15">
        <v>150101</v>
      </c>
      <c r="B169" s="16" t="s">
        <v>17</v>
      </c>
      <c r="C169" s="16" t="s">
        <v>152</v>
      </c>
      <c r="D169" s="18"/>
      <c r="E169" s="19"/>
      <c r="F169" s="18"/>
      <c r="G169" s="18">
        <v>31788</v>
      </c>
      <c r="I169" s="13"/>
    </row>
    <row r="170" spans="1:9" ht="75.75">
      <c r="A170" s="15">
        <v>150101</v>
      </c>
      <c r="B170" s="16" t="s">
        <v>17</v>
      </c>
      <c r="C170" s="16" t="s">
        <v>153</v>
      </c>
      <c r="D170" s="18"/>
      <c r="E170" s="19"/>
      <c r="F170" s="18"/>
      <c r="G170" s="18">
        <v>10661</v>
      </c>
      <c r="I170" s="13"/>
    </row>
    <row r="171" spans="1:9" ht="75.75">
      <c r="A171" s="15">
        <v>150101</v>
      </c>
      <c r="B171" s="16" t="s">
        <v>17</v>
      </c>
      <c r="C171" s="16" t="s">
        <v>154</v>
      </c>
      <c r="D171" s="18"/>
      <c r="E171" s="19"/>
      <c r="F171" s="18"/>
      <c r="G171" s="18">
        <v>10766</v>
      </c>
      <c r="I171" s="13"/>
    </row>
    <row r="172" spans="1:9" ht="60.75">
      <c r="A172" s="15">
        <v>150101</v>
      </c>
      <c r="B172" s="16" t="s">
        <v>17</v>
      </c>
      <c r="C172" s="16" t="s">
        <v>155</v>
      </c>
      <c r="D172" s="18"/>
      <c r="E172" s="19"/>
      <c r="F172" s="18"/>
      <c r="G172" s="18">
        <v>7492</v>
      </c>
      <c r="I172" s="13"/>
    </row>
    <row r="173" spans="1:9" ht="45.75">
      <c r="A173" s="15">
        <v>150101</v>
      </c>
      <c r="B173" s="16" t="s">
        <v>17</v>
      </c>
      <c r="C173" s="16" t="s">
        <v>156</v>
      </c>
      <c r="D173" s="18"/>
      <c r="E173" s="19"/>
      <c r="F173" s="18"/>
      <c r="G173" s="18">
        <v>7492</v>
      </c>
      <c r="I173" s="13"/>
    </row>
    <row r="174" spans="1:9" ht="45.75">
      <c r="A174" s="15">
        <v>150101</v>
      </c>
      <c r="B174" s="16" t="s">
        <v>17</v>
      </c>
      <c r="C174" s="16" t="s">
        <v>157</v>
      </c>
      <c r="D174" s="18"/>
      <c r="E174" s="19"/>
      <c r="F174" s="18"/>
      <c r="G174" s="18">
        <v>7492</v>
      </c>
      <c r="I174" s="13"/>
    </row>
    <row r="175" spans="1:9" ht="45.75">
      <c r="A175" s="15">
        <v>150101</v>
      </c>
      <c r="B175" s="16" t="s">
        <v>17</v>
      </c>
      <c r="C175" s="16" t="s">
        <v>158</v>
      </c>
      <c r="D175" s="18"/>
      <c r="E175" s="19"/>
      <c r="F175" s="18"/>
      <c r="G175" s="18">
        <v>7492</v>
      </c>
      <c r="I175" s="13"/>
    </row>
    <row r="176" spans="1:9" ht="60.75">
      <c r="A176" s="15">
        <v>150101</v>
      </c>
      <c r="B176" s="16" t="s">
        <v>17</v>
      </c>
      <c r="C176" s="16" t="s">
        <v>159</v>
      </c>
      <c r="D176" s="18"/>
      <c r="E176" s="19"/>
      <c r="F176" s="18"/>
      <c r="G176" s="18">
        <v>23974</v>
      </c>
      <c r="I176" s="13"/>
    </row>
    <row r="177" spans="1:9" ht="60.75">
      <c r="A177" s="15">
        <v>150101</v>
      </c>
      <c r="B177" s="16" t="s">
        <v>17</v>
      </c>
      <c r="C177" s="16" t="s">
        <v>160</v>
      </c>
      <c r="D177" s="18"/>
      <c r="E177" s="19"/>
      <c r="F177" s="18"/>
      <c r="G177" s="18">
        <v>877</v>
      </c>
      <c r="I177" s="13"/>
    </row>
    <row r="178" spans="1:9" ht="60.75">
      <c r="A178" s="15">
        <v>150101</v>
      </c>
      <c r="B178" s="16" t="s">
        <v>17</v>
      </c>
      <c r="C178" s="16" t="s">
        <v>161</v>
      </c>
      <c r="D178" s="18"/>
      <c r="E178" s="19"/>
      <c r="F178" s="18"/>
      <c r="G178" s="18">
        <v>25426</v>
      </c>
      <c r="I178" s="13"/>
    </row>
    <row r="179" spans="1:9" ht="90.75">
      <c r="A179" s="15">
        <v>150101</v>
      </c>
      <c r="B179" s="16" t="s">
        <v>17</v>
      </c>
      <c r="C179" s="16" t="s">
        <v>162</v>
      </c>
      <c r="D179" s="18"/>
      <c r="E179" s="19"/>
      <c r="F179" s="18"/>
      <c r="G179" s="18">
        <v>3800</v>
      </c>
      <c r="I179" s="13"/>
    </row>
    <row r="180" spans="1:9" ht="75.75">
      <c r="A180" s="15">
        <v>150101</v>
      </c>
      <c r="B180" s="16" t="s">
        <v>17</v>
      </c>
      <c r="C180" s="16" t="s">
        <v>163</v>
      </c>
      <c r="D180" s="18"/>
      <c r="E180" s="19"/>
      <c r="F180" s="18"/>
      <c r="G180" s="18">
        <v>35675</v>
      </c>
      <c r="I180" s="13"/>
    </row>
    <row r="181" spans="1:9" ht="60.75">
      <c r="A181" s="15">
        <v>150101</v>
      </c>
      <c r="B181" s="16" t="s">
        <v>17</v>
      </c>
      <c r="C181" s="16" t="s">
        <v>164</v>
      </c>
      <c r="D181" s="18"/>
      <c r="E181" s="19"/>
      <c r="F181" s="18"/>
      <c r="G181" s="18">
        <v>9117</v>
      </c>
      <c r="I181" s="13"/>
    </row>
    <row r="182" spans="1:9" ht="60.75">
      <c r="A182" s="15">
        <v>150101</v>
      </c>
      <c r="B182" s="16" t="s">
        <v>17</v>
      </c>
      <c r="C182" s="16" t="s">
        <v>165</v>
      </c>
      <c r="D182" s="18"/>
      <c r="E182" s="19"/>
      <c r="F182" s="18"/>
      <c r="G182" s="18">
        <v>539</v>
      </c>
      <c r="I182" s="13"/>
    </row>
    <row r="183" spans="1:9" ht="90.75">
      <c r="A183" s="15">
        <v>150101</v>
      </c>
      <c r="B183" s="16" t="s">
        <v>17</v>
      </c>
      <c r="C183" s="16" t="s">
        <v>166</v>
      </c>
      <c r="D183" s="18"/>
      <c r="E183" s="19"/>
      <c r="F183" s="18"/>
      <c r="G183" s="18">
        <v>32901</v>
      </c>
      <c r="I183" s="13"/>
    </row>
    <row r="184" spans="1:9" ht="75.75">
      <c r="A184" s="15">
        <v>150101</v>
      </c>
      <c r="B184" s="16" t="s">
        <v>17</v>
      </c>
      <c r="C184" s="16" t="s">
        <v>167</v>
      </c>
      <c r="D184" s="18"/>
      <c r="E184" s="19"/>
      <c r="F184" s="18"/>
      <c r="G184" s="18">
        <v>1507</v>
      </c>
      <c r="I184" s="13"/>
    </row>
    <row r="185" spans="1:9" ht="75.75">
      <c r="A185" s="15">
        <v>150101</v>
      </c>
      <c r="B185" s="16" t="s">
        <v>17</v>
      </c>
      <c r="C185" s="16" t="s">
        <v>168</v>
      </c>
      <c r="D185" s="18"/>
      <c r="E185" s="19"/>
      <c r="F185" s="18"/>
      <c r="G185" s="18">
        <v>1506</v>
      </c>
      <c r="I185" s="13"/>
    </row>
    <row r="186" spans="1:9" ht="78.75" customHeight="1">
      <c r="A186" s="15">
        <v>150101</v>
      </c>
      <c r="B186" s="16" t="s">
        <v>17</v>
      </c>
      <c r="C186" s="16" t="s">
        <v>169</v>
      </c>
      <c r="D186" s="18"/>
      <c r="E186" s="19"/>
      <c r="F186" s="18"/>
      <c r="G186" s="18">
        <v>1394</v>
      </c>
      <c r="I186" s="13"/>
    </row>
    <row r="187" spans="1:9" ht="60.75">
      <c r="A187" s="15">
        <v>150101</v>
      </c>
      <c r="B187" s="16" t="s">
        <v>17</v>
      </c>
      <c r="C187" s="16" t="s">
        <v>235</v>
      </c>
      <c r="D187" s="18"/>
      <c r="E187" s="19"/>
      <c r="F187" s="18"/>
      <c r="G187" s="18">
        <v>1519</v>
      </c>
      <c r="I187" s="13"/>
    </row>
    <row r="188" spans="1:9" ht="75.75">
      <c r="A188" s="15">
        <v>150101</v>
      </c>
      <c r="B188" s="16" t="s">
        <v>17</v>
      </c>
      <c r="C188" s="16" t="s">
        <v>170</v>
      </c>
      <c r="D188" s="18"/>
      <c r="E188" s="19"/>
      <c r="F188" s="18"/>
      <c r="G188" s="18">
        <v>1521</v>
      </c>
      <c r="I188" s="13"/>
    </row>
    <row r="189" spans="1:9" ht="75.75">
      <c r="A189" s="15">
        <v>150101</v>
      </c>
      <c r="B189" s="16" t="s">
        <v>17</v>
      </c>
      <c r="C189" s="16" t="s">
        <v>171</v>
      </c>
      <c r="D189" s="18"/>
      <c r="E189" s="19"/>
      <c r="F189" s="18"/>
      <c r="G189" s="18">
        <v>495</v>
      </c>
      <c r="I189" s="13"/>
    </row>
    <row r="190" spans="1:9" ht="90.75">
      <c r="A190" s="15">
        <v>150101</v>
      </c>
      <c r="B190" s="16" t="s">
        <v>17</v>
      </c>
      <c r="C190" s="16" t="s">
        <v>172</v>
      </c>
      <c r="D190" s="18"/>
      <c r="E190" s="19"/>
      <c r="F190" s="18"/>
      <c r="G190" s="18">
        <v>71323</v>
      </c>
      <c r="I190" s="13"/>
    </row>
    <row r="191" spans="1:9" ht="60.75">
      <c r="A191" s="15">
        <v>150101</v>
      </c>
      <c r="B191" s="16" t="s">
        <v>17</v>
      </c>
      <c r="C191" s="16" t="s">
        <v>173</v>
      </c>
      <c r="D191" s="18"/>
      <c r="E191" s="19"/>
      <c r="F191" s="18"/>
      <c r="G191" s="18">
        <v>322874</v>
      </c>
      <c r="I191" s="13"/>
    </row>
    <row r="192" spans="1:9" ht="60.75">
      <c r="A192" s="15">
        <v>150101</v>
      </c>
      <c r="B192" s="16" t="s">
        <v>17</v>
      </c>
      <c r="C192" s="16" t="s">
        <v>174</v>
      </c>
      <c r="D192" s="18"/>
      <c r="E192" s="19"/>
      <c r="F192" s="18"/>
      <c r="G192" s="18">
        <v>141689</v>
      </c>
      <c r="I192" s="13"/>
    </row>
    <row r="193" spans="1:9" ht="60.75">
      <c r="A193" s="15">
        <v>150101</v>
      </c>
      <c r="B193" s="16" t="s">
        <v>17</v>
      </c>
      <c r="C193" s="16" t="s">
        <v>175</v>
      </c>
      <c r="D193" s="18"/>
      <c r="E193" s="19"/>
      <c r="F193" s="18"/>
      <c r="G193" s="18">
        <v>482465</v>
      </c>
      <c r="I193" s="13"/>
    </row>
    <row r="194" spans="1:9" ht="60.75">
      <c r="A194" s="15">
        <v>180409</v>
      </c>
      <c r="B194" s="16" t="s">
        <v>176</v>
      </c>
      <c r="C194" s="16" t="s">
        <v>188</v>
      </c>
      <c r="D194" s="18"/>
      <c r="E194" s="19"/>
      <c r="F194" s="18"/>
      <c r="G194" s="18">
        <f>3500000+2500000+506620</f>
        <v>6506620</v>
      </c>
      <c r="I194" s="13"/>
    </row>
    <row r="195" spans="1:9" ht="30.75">
      <c r="A195" s="15"/>
      <c r="B195" s="16"/>
      <c r="C195" s="16" t="s">
        <v>19</v>
      </c>
      <c r="D195" s="18"/>
      <c r="E195" s="19"/>
      <c r="F195" s="18"/>
      <c r="G195" s="18">
        <v>5134878</v>
      </c>
      <c r="I195" s="13"/>
    </row>
    <row r="196" spans="1:9" s="14" customFormat="1" ht="63" hidden="1">
      <c r="A196" s="10">
        <v>41</v>
      </c>
      <c r="B196" s="11" t="s">
        <v>177</v>
      </c>
      <c r="C196" s="11" t="s">
        <v>178</v>
      </c>
      <c r="D196" s="12"/>
      <c r="E196" s="12"/>
      <c r="F196" s="12"/>
      <c r="G196" s="12">
        <f>G197</f>
        <v>0</v>
      </c>
      <c r="H196" s="13">
        <f>'[1]Місто'!$K$291</f>
        <v>0</v>
      </c>
      <c r="I196" s="13">
        <f>H196-G196</f>
        <v>0</v>
      </c>
    </row>
    <row r="197" spans="1:9" s="14" customFormat="1" ht="30.75" hidden="1">
      <c r="A197" s="15" t="s">
        <v>14</v>
      </c>
      <c r="B197" s="16" t="s">
        <v>15</v>
      </c>
      <c r="C197" s="39"/>
      <c r="D197" s="40"/>
      <c r="E197" s="40"/>
      <c r="F197" s="40"/>
      <c r="G197" s="40"/>
      <c r="I197" s="13"/>
    </row>
    <row r="198" spans="1:9" ht="63" hidden="1">
      <c r="A198" s="10">
        <v>43</v>
      </c>
      <c r="B198" s="11" t="s">
        <v>179</v>
      </c>
      <c r="C198" s="11"/>
      <c r="D198" s="11"/>
      <c r="E198" s="11"/>
      <c r="F198" s="11"/>
      <c r="G198" s="41">
        <f>SUM(G199:G202)</f>
        <v>0</v>
      </c>
      <c r="H198" s="42">
        <f>'[1]Місто'!$K$257</f>
        <v>0</v>
      </c>
      <c r="I198" s="13">
        <f>H198-G198</f>
        <v>0</v>
      </c>
    </row>
    <row r="199" spans="1:9" ht="30.75" hidden="1">
      <c r="A199" s="15" t="s">
        <v>14</v>
      </c>
      <c r="B199" s="16" t="s">
        <v>15</v>
      </c>
      <c r="C199" s="16"/>
      <c r="D199" s="18"/>
      <c r="E199" s="19"/>
      <c r="F199" s="18"/>
      <c r="G199" s="18"/>
      <c r="I199" s="13"/>
    </row>
    <row r="200" spans="1:9" ht="31.5" hidden="1">
      <c r="A200" s="43" t="s">
        <v>99</v>
      </c>
      <c r="B200" s="44" t="s">
        <v>100</v>
      </c>
      <c r="C200" s="16"/>
      <c r="D200" s="18"/>
      <c r="E200" s="19"/>
      <c r="F200" s="18"/>
      <c r="G200" s="18"/>
      <c r="I200" s="13">
        <f>H200-G200</f>
        <v>0</v>
      </c>
    </row>
    <row r="201" spans="1:9" ht="15.75" hidden="1">
      <c r="A201" s="43" t="s">
        <v>180</v>
      </c>
      <c r="B201" s="44" t="s">
        <v>101</v>
      </c>
      <c r="C201" s="16"/>
      <c r="D201" s="18"/>
      <c r="E201" s="19"/>
      <c r="F201" s="18"/>
      <c r="G201" s="18"/>
      <c r="I201" s="13">
        <f>H201-G201</f>
        <v>0</v>
      </c>
    </row>
    <row r="202" spans="1:9" ht="15.75" hidden="1">
      <c r="A202" s="15" t="s">
        <v>102</v>
      </c>
      <c r="B202" s="16" t="s">
        <v>103</v>
      </c>
      <c r="C202" s="16"/>
      <c r="D202" s="18"/>
      <c r="E202" s="19"/>
      <c r="F202" s="18"/>
      <c r="G202" s="18"/>
      <c r="I202" s="13">
        <f>H202-G202</f>
        <v>0</v>
      </c>
    </row>
    <row r="203" spans="1:9" s="14" customFormat="1" ht="47.25">
      <c r="A203" s="10" t="s">
        <v>181</v>
      </c>
      <c r="B203" s="11" t="s">
        <v>182</v>
      </c>
      <c r="C203" s="11"/>
      <c r="D203" s="12"/>
      <c r="E203" s="21"/>
      <c r="F203" s="12"/>
      <c r="G203" s="12">
        <f>G204</f>
        <v>46423</v>
      </c>
      <c r="H203" s="13">
        <f>'[1]Місто'!$K$318</f>
        <v>46423</v>
      </c>
      <c r="I203" s="13">
        <f>H203-G203</f>
        <v>0</v>
      </c>
    </row>
    <row r="204" spans="1:9" ht="30.75">
      <c r="A204" s="15" t="s">
        <v>14</v>
      </c>
      <c r="B204" s="16" t="s">
        <v>15</v>
      </c>
      <c r="C204" s="16" t="s">
        <v>16</v>
      </c>
      <c r="D204" s="18"/>
      <c r="E204" s="19"/>
      <c r="F204" s="18"/>
      <c r="G204" s="18">
        <f>'[1]Місто'!$K$320</f>
        <v>46423</v>
      </c>
      <c r="I204" s="13"/>
    </row>
    <row r="205" spans="1:9" ht="30.75">
      <c r="A205" s="15"/>
      <c r="B205" s="16"/>
      <c r="C205" s="16" t="s">
        <v>19</v>
      </c>
      <c r="D205" s="18"/>
      <c r="E205" s="19"/>
      <c r="F205" s="18"/>
      <c r="G205" s="18">
        <v>10423</v>
      </c>
      <c r="I205" s="13"/>
    </row>
    <row r="206" spans="1:9" ht="47.25">
      <c r="A206" s="10" t="s">
        <v>183</v>
      </c>
      <c r="B206" s="45" t="s">
        <v>184</v>
      </c>
      <c r="C206" s="45"/>
      <c r="D206" s="45"/>
      <c r="E206" s="45"/>
      <c r="F206" s="45"/>
      <c r="G206" s="12">
        <f>G207</f>
        <v>29000</v>
      </c>
      <c r="H206" s="42">
        <f>'[1]Місто'!$K$341</f>
        <v>29000</v>
      </c>
      <c r="I206" s="13">
        <f>H206-G206</f>
        <v>0</v>
      </c>
    </row>
    <row r="207" spans="1:9" ht="30.75">
      <c r="A207" s="15" t="s">
        <v>14</v>
      </c>
      <c r="B207" s="16" t="s">
        <v>15</v>
      </c>
      <c r="C207" s="16" t="s">
        <v>16</v>
      </c>
      <c r="D207" s="18"/>
      <c r="E207" s="19"/>
      <c r="F207" s="18"/>
      <c r="G207" s="18">
        <f>'[1]Місто'!$K$343</f>
        <v>29000</v>
      </c>
      <c r="I207" s="13"/>
    </row>
    <row r="208" spans="1:9" s="14" customFormat="1" ht="63">
      <c r="A208" s="10">
        <v>65</v>
      </c>
      <c r="B208" s="11" t="s">
        <v>185</v>
      </c>
      <c r="C208" s="11"/>
      <c r="D208" s="12">
        <f>SUM(D209:D211)</f>
        <v>0</v>
      </c>
      <c r="E208" s="12"/>
      <c r="F208" s="12">
        <f>SUM(F209:F211)</f>
        <v>0</v>
      </c>
      <c r="G208" s="12">
        <f>SUM(G209:G211)</f>
        <v>928135</v>
      </c>
      <c r="H208" s="13">
        <f>'[1]Місто'!$K$355</f>
        <v>928135</v>
      </c>
      <c r="I208" s="13">
        <f>H208-G208</f>
        <v>0</v>
      </c>
    </row>
    <row r="209" spans="1:9" ht="35.25" customHeight="1" hidden="1">
      <c r="A209" s="15">
        <v>120100</v>
      </c>
      <c r="B209" s="16" t="s">
        <v>186</v>
      </c>
      <c r="C209" s="16" t="s">
        <v>16</v>
      </c>
      <c r="D209" s="18"/>
      <c r="E209" s="19"/>
      <c r="F209" s="18"/>
      <c r="G209" s="18"/>
      <c r="I209" s="13"/>
    </row>
    <row r="210" spans="1:9" ht="30.75" hidden="1">
      <c r="A210" s="15">
        <v>171000</v>
      </c>
      <c r="B210" s="16" t="s">
        <v>187</v>
      </c>
      <c r="C210" s="16" t="s">
        <v>16</v>
      </c>
      <c r="D210" s="18"/>
      <c r="E210" s="19"/>
      <c r="F210" s="18"/>
      <c r="G210" s="18">
        <f>'[1]Місто'!$J$363</f>
        <v>0</v>
      </c>
      <c r="I210" s="13"/>
    </row>
    <row r="211" spans="1:9" ht="65.25" customHeight="1">
      <c r="A211" s="15">
        <v>180409</v>
      </c>
      <c r="B211" s="16" t="s">
        <v>176</v>
      </c>
      <c r="C211" s="16" t="s">
        <v>188</v>
      </c>
      <c r="D211" s="18"/>
      <c r="E211" s="18"/>
      <c r="F211" s="18"/>
      <c r="G211" s="18">
        <f>'[1]Місто'!$K$366</f>
        <v>928135</v>
      </c>
      <c r="I211" s="13"/>
    </row>
    <row r="212" spans="1:9" s="14" customFormat="1" ht="94.5">
      <c r="A212" s="10">
        <v>67</v>
      </c>
      <c r="B212" s="11" t="s">
        <v>189</v>
      </c>
      <c r="C212" s="11"/>
      <c r="D212" s="12">
        <f>D213</f>
        <v>0</v>
      </c>
      <c r="E212" s="12"/>
      <c r="F212" s="12">
        <f>F213</f>
        <v>0</v>
      </c>
      <c r="G212" s="12">
        <f>SUM(G213:G214)</f>
        <v>6922539</v>
      </c>
      <c r="H212" s="13">
        <f>'[1]Місто'!$K$371</f>
        <v>6922539</v>
      </c>
      <c r="I212" s="13">
        <f>H212-G212</f>
        <v>0</v>
      </c>
    </row>
    <row r="213" spans="1:9" ht="60.75">
      <c r="A213" s="15">
        <v>210105</v>
      </c>
      <c r="B213" s="16" t="s">
        <v>190</v>
      </c>
      <c r="C213" s="16" t="s">
        <v>16</v>
      </c>
      <c r="D213" s="18"/>
      <c r="E213" s="19"/>
      <c r="F213" s="18"/>
      <c r="G213" s="18">
        <f>'[1]Місто'!$K$375</f>
        <v>6850000</v>
      </c>
      <c r="I213" s="13"/>
    </row>
    <row r="214" spans="1:9" ht="30.75">
      <c r="A214" s="15">
        <v>210110</v>
      </c>
      <c r="B214" s="16" t="s">
        <v>191</v>
      </c>
      <c r="C214" s="16" t="s">
        <v>16</v>
      </c>
      <c r="D214" s="18"/>
      <c r="E214" s="19"/>
      <c r="F214" s="18"/>
      <c r="G214" s="18">
        <f>'[1]Місто'!$K$378</f>
        <v>72539</v>
      </c>
      <c r="I214" s="13"/>
    </row>
    <row r="215" spans="1:9" s="14" customFormat="1" ht="47.25">
      <c r="A215" s="10">
        <v>73</v>
      </c>
      <c r="B215" s="11" t="s">
        <v>192</v>
      </c>
      <c r="C215" s="11"/>
      <c r="D215" s="12">
        <f>SUM(D216:D228)-D228</f>
        <v>30828103</v>
      </c>
      <c r="E215" s="12"/>
      <c r="F215" s="12">
        <f>SUM(F216:F228)-F228</f>
        <v>20558091.009999998</v>
      </c>
      <c r="G215" s="12">
        <f>SUM(G216:G228)-G228</f>
        <v>10465768</v>
      </c>
      <c r="H215" s="13">
        <f>'[1]Місто'!$K$379</f>
        <v>10465768</v>
      </c>
      <c r="I215" s="13">
        <f>H215-G215</f>
        <v>0</v>
      </c>
    </row>
    <row r="216" spans="1:9" ht="30.75">
      <c r="A216" s="15" t="s">
        <v>14</v>
      </c>
      <c r="B216" s="16" t="s">
        <v>15</v>
      </c>
      <c r="C216" s="16" t="s">
        <v>16</v>
      </c>
      <c r="D216" s="18"/>
      <c r="E216" s="19"/>
      <c r="F216" s="18"/>
      <c r="G216" s="18">
        <f>'[1]Місто'!$K$381</f>
        <v>30000</v>
      </c>
      <c r="I216" s="13"/>
    </row>
    <row r="217" spans="1:9" ht="63">
      <c r="A217" s="15">
        <v>210105</v>
      </c>
      <c r="B217" s="46" t="s">
        <v>190</v>
      </c>
      <c r="C217" s="16" t="s">
        <v>16</v>
      </c>
      <c r="D217" s="18"/>
      <c r="E217" s="19"/>
      <c r="F217" s="18"/>
      <c r="G217" s="18">
        <f>'[1]Місто'!$K$393</f>
        <v>6686751</v>
      </c>
      <c r="I217" s="13"/>
    </row>
    <row r="218" spans="1:9" ht="30.75">
      <c r="A218" s="15">
        <v>150101</v>
      </c>
      <c r="B218" s="16" t="s">
        <v>17</v>
      </c>
      <c r="C218" s="16" t="s">
        <v>193</v>
      </c>
      <c r="D218" s="18">
        <v>13415939</v>
      </c>
      <c r="E218" s="19">
        <f>100-(F218/D218*100)</f>
        <v>39.61472596141052</v>
      </c>
      <c r="F218" s="18">
        <f>SUM(D218-(2652.28+224049.34+1231392.82+3025289.68+831303.35))</f>
        <v>8101251.53</v>
      </c>
      <c r="G218" s="18">
        <v>900195</v>
      </c>
      <c r="I218" s="13"/>
    </row>
    <row r="219" spans="1:9" ht="45.75">
      <c r="A219" s="15">
        <v>150101</v>
      </c>
      <c r="B219" s="16" t="s">
        <v>17</v>
      </c>
      <c r="C219" s="16" t="s">
        <v>194</v>
      </c>
      <c r="D219" s="18">
        <f>2952107</f>
        <v>2952107</v>
      </c>
      <c r="E219" s="19">
        <f>100-(F219/D219*100)</f>
        <v>62.85076726554965</v>
      </c>
      <c r="F219" s="18">
        <v>1096685.1</v>
      </c>
      <c r="G219" s="18">
        <v>1096685</v>
      </c>
      <c r="I219" s="13"/>
    </row>
    <row r="220" spans="1:9" ht="60.75">
      <c r="A220" s="15">
        <v>150101</v>
      </c>
      <c r="B220" s="16" t="s">
        <v>17</v>
      </c>
      <c r="C220" s="16" t="s">
        <v>195</v>
      </c>
      <c r="D220" s="18">
        <v>200000</v>
      </c>
      <c r="E220" s="19"/>
      <c r="F220" s="18">
        <v>200000</v>
      </c>
      <c r="G220" s="18">
        <v>200000</v>
      </c>
      <c r="I220" s="13"/>
    </row>
    <row r="221" spans="1:9" ht="60.75">
      <c r="A221" s="15">
        <v>150101</v>
      </c>
      <c r="B221" s="16" t="s">
        <v>17</v>
      </c>
      <c r="C221" s="16" t="s">
        <v>196</v>
      </c>
      <c r="D221" s="18">
        <v>150000</v>
      </c>
      <c r="E221" s="19"/>
      <c r="F221" s="18">
        <v>150000</v>
      </c>
      <c r="G221" s="18">
        <v>150000</v>
      </c>
      <c r="I221" s="13"/>
    </row>
    <row r="222" spans="1:9" ht="75.75">
      <c r="A222" s="15">
        <v>150101</v>
      </c>
      <c r="B222" s="16" t="s">
        <v>17</v>
      </c>
      <c r="C222" s="16" t="s">
        <v>197</v>
      </c>
      <c r="D222" s="18"/>
      <c r="E222" s="19"/>
      <c r="F222" s="18"/>
      <c r="G222" s="18">
        <v>31223</v>
      </c>
      <c r="I222" s="13"/>
    </row>
    <row r="223" spans="1:9" ht="75.75">
      <c r="A223" s="15">
        <v>150101</v>
      </c>
      <c r="B223" s="16" t="s">
        <v>17</v>
      </c>
      <c r="C223" s="16" t="s">
        <v>198</v>
      </c>
      <c r="D223" s="18"/>
      <c r="E223" s="19"/>
      <c r="F223" s="18"/>
      <c r="G223" s="18">
        <v>3408</v>
      </c>
      <c r="I223" s="13"/>
    </row>
    <row r="224" spans="1:9" ht="75.75">
      <c r="A224" s="15">
        <v>150101</v>
      </c>
      <c r="B224" s="16" t="s">
        <v>17</v>
      </c>
      <c r="C224" s="16" t="s">
        <v>199</v>
      </c>
      <c r="D224" s="18"/>
      <c r="E224" s="19"/>
      <c r="F224" s="18"/>
      <c r="G224" s="18">
        <v>7119</v>
      </c>
      <c r="I224" s="13"/>
    </row>
    <row r="225" spans="1:9" ht="60.75">
      <c r="A225" s="15">
        <v>150101</v>
      </c>
      <c r="B225" s="16" t="s">
        <v>17</v>
      </c>
      <c r="C225" s="16" t="s">
        <v>200</v>
      </c>
      <c r="D225" s="18"/>
      <c r="E225" s="19"/>
      <c r="F225" s="18"/>
      <c r="G225" s="18">
        <v>3907</v>
      </c>
      <c r="I225" s="13"/>
    </row>
    <row r="226" spans="1:9" ht="45.75">
      <c r="A226" s="15">
        <v>150101</v>
      </c>
      <c r="B226" s="16" t="s">
        <v>17</v>
      </c>
      <c r="C226" s="16" t="s">
        <v>201</v>
      </c>
      <c r="D226" s="18"/>
      <c r="E226" s="19"/>
      <c r="F226" s="18"/>
      <c r="G226" s="18">
        <v>8150</v>
      </c>
      <c r="I226" s="13"/>
    </row>
    <row r="227" spans="1:9" ht="90.75">
      <c r="A227" s="15">
        <v>150121</v>
      </c>
      <c r="B227" s="16" t="s">
        <v>202</v>
      </c>
      <c r="C227" s="16" t="s">
        <v>203</v>
      </c>
      <c r="D227" s="18">
        <v>14110057</v>
      </c>
      <c r="E227" s="19">
        <f>100-(F227/D227*100)</f>
        <v>21.969454978105347</v>
      </c>
      <c r="F227" s="18">
        <f>SUM(D227)-(56356.56+570604+1000000+338942.4+271527.7+862471.96)</f>
        <v>11010154.379999999</v>
      </c>
      <c r="G227" s="18">
        <v>1348330</v>
      </c>
      <c r="I227" s="13"/>
    </row>
    <row r="228" spans="1:9" ht="30.75">
      <c r="A228" s="15"/>
      <c r="B228" s="16"/>
      <c r="C228" s="16" t="s">
        <v>19</v>
      </c>
      <c r="D228" s="18"/>
      <c r="E228" s="19"/>
      <c r="F228" s="18"/>
      <c r="G228" s="18">
        <v>10944</v>
      </c>
      <c r="I228" s="13"/>
    </row>
    <row r="229" spans="1:9" s="14" customFormat="1" ht="47.25" hidden="1">
      <c r="A229" s="10" t="s">
        <v>204</v>
      </c>
      <c r="B229" s="11" t="s">
        <v>205</v>
      </c>
      <c r="C229" s="11"/>
      <c r="D229" s="12"/>
      <c r="E229" s="21"/>
      <c r="F229" s="12"/>
      <c r="G229" s="12"/>
      <c r="H229" s="13">
        <f>'[1]Місто'!$K$397</f>
        <v>0</v>
      </c>
      <c r="I229" s="13">
        <f>H229-G229</f>
        <v>0</v>
      </c>
    </row>
    <row r="230" spans="1:9" ht="30.75" hidden="1">
      <c r="A230" s="15" t="s">
        <v>14</v>
      </c>
      <c r="B230" s="16" t="s">
        <v>15</v>
      </c>
      <c r="C230" s="16" t="s">
        <v>16</v>
      </c>
      <c r="D230" s="18"/>
      <c r="E230" s="19"/>
      <c r="F230" s="18"/>
      <c r="G230" s="18"/>
      <c r="I230" s="13"/>
    </row>
    <row r="231" spans="1:9" s="14" customFormat="1" ht="47.25" hidden="1">
      <c r="A231" s="10" t="s">
        <v>206</v>
      </c>
      <c r="B231" s="11" t="s">
        <v>205</v>
      </c>
      <c r="C231" s="11"/>
      <c r="D231" s="12"/>
      <c r="E231" s="21"/>
      <c r="F231" s="12"/>
      <c r="G231" s="12"/>
      <c r="H231" s="13">
        <f>'[1]Місто'!$K$409</f>
        <v>0</v>
      </c>
      <c r="I231" s="13">
        <f>H231-G231</f>
        <v>0</v>
      </c>
    </row>
    <row r="232" spans="1:9" ht="90.75" hidden="1">
      <c r="A232" s="15">
        <v>250344</v>
      </c>
      <c r="B232" s="16" t="s">
        <v>207</v>
      </c>
      <c r="C232" s="16" t="s">
        <v>16</v>
      </c>
      <c r="D232" s="18"/>
      <c r="E232" s="19"/>
      <c r="F232" s="18"/>
      <c r="G232" s="18"/>
      <c r="I232" s="13"/>
    </row>
    <row r="233" spans="1:9" s="14" customFormat="1" ht="47.25" hidden="1">
      <c r="A233" s="10">
        <v>90</v>
      </c>
      <c r="B233" s="11" t="s">
        <v>208</v>
      </c>
      <c r="C233" s="11"/>
      <c r="D233" s="12"/>
      <c r="E233" s="21"/>
      <c r="F233" s="12"/>
      <c r="G233" s="12"/>
      <c r="H233" s="13">
        <f>'[1]Місто'!$K$413</f>
        <v>0</v>
      </c>
      <c r="I233" s="13">
        <f>H233-G233</f>
        <v>0</v>
      </c>
    </row>
    <row r="234" spans="1:9" ht="30.75" hidden="1">
      <c r="A234" s="15" t="s">
        <v>14</v>
      </c>
      <c r="B234" s="16" t="s">
        <v>15</v>
      </c>
      <c r="C234" s="16" t="s">
        <v>16</v>
      </c>
      <c r="D234" s="18"/>
      <c r="E234" s="19"/>
      <c r="F234" s="18"/>
      <c r="G234" s="18"/>
      <c r="I234" s="13"/>
    </row>
    <row r="235" spans="1:9" ht="15.75" hidden="1">
      <c r="A235" s="15" t="s">
        <v>180</v>
      </c>
      <c r="B235" s="16" t="s">
        <v>209</v>
      </c>
      <c r="C235" s="16" t="s">
        <v>16</v>
      </c>
      <c r="D235" s="18"/>
      <c r="E235" s="19"/>
      <c r="F235" s="18"/>
      <c r="G235" s="18"/>
      <c r="I235" s="13"/>
    </row>
    <row r="236" spans="1:9" ht="15.75" hidden="1">
      <c r="A236" s="15" t="s">
        <v>210</v>
      </c>
      <c r="B236" s="16" t="s">
        <v>17</v>
      </c>
      <c r="C236" s="16"/>
      <c r="D236" s="18"/>
      <c r="E236" s="19"/>
      <c r="F236" s="18"/>
      <c r="G236" s="18"/>
      <c r="I236" s="13"/>
    </row>
    <row r="237" spans="1:9" s="14" customFormat="1" ht="47.25" hidden="1">
      <c r="A237" s="10">
        <v>91</v>
      </c>
      <c r="B237" s="11" t="s">
        <v>211</v>
      </c>
      <c r="C237" s="11"/>
      <c r="D237" s="12">
        <f>SUM(D238:D239)</f>
        <v>0</v>
      </c>
      <c r="E237" s="12"/>
      <c r="F237" s="12">
        <f>SUM(F238:F239)</f>
        <v>0</v>
      </c>
      <c r="G237" s="12">
        <f>SUM(G238:G239)</f>
        <v>0</v>
      </c>
      <c r="H237" s="13">
        <f>'[1]Місто'!$K$428</f>
        <v>0</v>
      </c>
      <c r="I237" s="13">
        <f>H237-G237</f>
        <v>0</v>
      </c>
    </row>
    <row r="238" spans="1:9" ht="30.75" hidden="1">
      <c r="A238" s="15">
        <v>10116</v>
      </c>
      <c r="B238" s="16" t="s">
        <v>15</v>
      </c>
      <c r="C238" s="16" t="s">
        <v>16</v>
      </c>
      <c r="D238" s="18"/>
      <c r="E238" s="19"/>
      <c r="F238" s="18"/>
      <c r="G238" s="18"/>
      <c r="I238" s="13"/>
    </row>
    <row r="239" spans="1:9" ht="45.75" hidden="1">
      <c r="A239" s="15">
        <v>150101</v>
      </c>
      <c r="B239" s="16" t="s">
        <v>17</v>
      </c>
      <c r="C239" s="16" t="s">
        <v>212</v>
      </c>
      <c r="D239" s="18"/>
      <c r="E239" s="19"/>
      <c r="F239" s="18"/>
      <c r="G239" s="18"/>
      <c r="I239" s="13"/>
    </row>
    <row r="240" spans="1:9" s="14" customFormat="1" ht="63">
      <c r="A240" s="10">
        <v>92</v>
      </c>
      <c r="B240" s="11" t="s">
        <v>213</v>
      </c>
      <c r="C240" s="11"/>
      <c r="D240" s="12">
        <f>SUM(D241:D251)</f>
        <v>11150000</v>
      </c>
      <c r="E240" s="12"/>
      <c r="F240" s="12">
        <f>SUM(F241:F251)</f>
        <v>11150000</v>
      </c>
      <c r="G240" s="12">
        <f>SUM(G241:G251)</f>
        <v>5336067</v>
      </c>
      <c r="H240" s="13">
        <f>'[1]Місто'!$K$442</f>
        <v>5336067</v>
      </c>
      <c r="I240" s="13">
        <f>H240-G240</f>
        <v>0</v>
      </c>
    </row>
    <row r="241" spans="1:9" ht="30.75" hidden="1">
      <c r="A241" s="15" t="s">
        <v>14</v>
      </c>
      <c r="B241" s="16" t="s">
        <v>15</v>
      </c>
      <c r="C241" s="16" t="s">
        <v>16</v>
      </c>
      <c r="D241" s="18"/>
      <c r="E241" s="19"/>
      <c r="F241" s="18"/>
      <c r="G241" s="18"/>
      <c r="I241" s="13"/>
    </row>
    <row r="242" spans="1:9" ht="30.75">
      <c r="A242" s="15" t="s">
        <v>180</v>
      </c>
      <c r="B242" s="16" t="s">
        <v>209</v>
      </c>
      <c r="C242" s="16" t="s">
        <v>234</v>
      </c>
      <c r="D242" s="18"/>
      <c r="E242" s="19"/>
      <c r="F242" s="18"/>
      <c r="G242" s="18">
        <f>'[1]Місто'!K445</f>
        <v>38907</v>
      </c>
      <c r="I242" s="13"/>
    </row>
    <row r="243" spans="1:9" ht="30.75">
      <c r="A243" s="15">
        <v>150101</v>
      </c>
      <c r="B243" s="16" t="s">
        <v>17</v>
      </c>
      <c r="C243" s="16" t="s">
        <v>214</v>
      </c>
      <c r="D243" s="18">
        <v>10000000</v>
      </c>
      <c r="E243" s="19"/>
      <c r="F243" s="18">
        <v>10000000</v>
      </c>
      <c r="G243" s="18">
        <v>4000000</v>
      </c>
      <c r="I243" s="13"/>
    </row>
    <row r="244" spans="1:9" ht="60.75">
      <c r="A244" s="15">
        <v>150101</v>
      </c>
      <c r="B244" s="16" t="s">
        <v>17</v>
      </c>
      <c r="C244" s="16" t="s">
        <v>215</v>
      </c>
      <c r="D244" s="18">
        <v>80000</v>
      </c>
      <c r="E244" s="19"/>
      <c r="F244" s="18">
        <v>80000</v>
      </c>
      <c r="G244" s="18">
        <v>80000</v>
      </c>
      <c r="I244" s="13"/>
    </row>
    <row r="245" spans="1:9" ht="45.75">
      <c r="A245" s="15">
        <v>150101</v>
      </c>
      <c r="B245" s="16" t="s">
        <v>17</v>
      </c>
      <c r="C245" s="16" t="s">
        <v>216</v>
      </c>
      <c r="D245" s="18">
        <v>70000</v>
      </c>
      <c r="E245" s="19"/>
      <c r="F245" s="18">
        <v>70000</v>
      </c>
      <c r="G245" s="18">
        <v>70000</v>
      </c>
      <c r="I245" s="13"/>
    </row>
    <row r="246" spans="1:9" ht="45.75">
      <c r="A246" s="15">
        <v>150101</v>
      </c>
      <c r="B246" s="16" t="s">
        <v>17</v>
      </c>
      <c r="C246" s="16" t="s">
        <v>217</v>
      </c>
      <c r="D246" s="18">
        <v>1000000</v>
      </c>
      <c r="E246" s="19"/>
      <c r="F246" s="18">
        <v>1000000</v>
      </c>
      <c r="G246" s="18">
        <v>70000</v>
      </c>
      <c r="I246" s="13"/>
    </row>
    <row r="247" spans="1:9" ht="75.75">
      <c r="A247" s="15">
        <v>150101</v>
      </c>
      <c r="B247" s="16" t="s">
        <v>17</v>
      </c>
      <c r="C247" s="16" t="s">
        <v>218</v>
      </c>
      <c r="D247" s="18"/>
      <c r="E247" s="19"/>
      <c r="F247" s="18"/>
      <c r="G247" s="18">
        <v>291294</v>
      </c>
      <c r="I247" s="13"/>
    </row>
    <row r="248" spans="1:9" ht="75.75">
      <c r="A248" s="15">
        <v>150101</v>
      </c>
      <c r="B248" s="16" t="s">
        <v>17</v>
      </c>
      <c r="C248" s="16" t="s">
        <v>219</v>
      </c>
      <c r="D248" s="18"/>
      <c r="E248" s="19"/>
      <c r="F248" s="18"/>
      <c r="G248" s="18">
        <v>254731</v>
      </c>
      <c r="I248" s="13"/>
    </row>
    <row r="249" spans="1:9" ht="60.75">
      <c r="A249" s="15">
        <v>150101</v>
      </c>
      <c r="B249" s="16" t="s">
        <v>17</v>
      </c>
      <c r="C249" s="16" t="s">
        <v>220</v>
      </c>
      <c r="D249" s="18"/>
      <c r="E249" s="19"/>
      <c r="F249" s="18"/>
      <c r="G249" s="18">
        <v>444096</v>
      </c>
      <c r="I249" s="13"/>
    </row>
    <row r="250" spans="1:9" ht="60.75">
      <c r="A250" s="15">
        <v>150101</v>
      </c>
      <c r="B250" s="16" t="s">
        <v>17</v>
      </c>
      <c r="C250" s="16" t="s">
        <v>221</v>
      </c>
      <c r="D250" s="18"/>
      <c r="E250" s="19"/>
      <c r="F250" s="18"/>
      <c r="G250" s="18">
        <v>43783</v>
      </c>
      <c r="I250" s="13"/>
    </row>
    <row r="251" spans="1:9" ht="60.75">
      <c r="A251" s="15">
        <v>150101</v>
      </c>
      <c r="B251" s="16" t="s">
        <v>17</v>
      </c>
      <c r="C251" s="16" t="s">
        <v>222</v>
      </c>
      <c r="D251" s="18"/>
      <c r="E251" s="19"/>
      <c r="F251" s="18"/>
      <c r="G251" s="18">
        <v>43256</v>
      </c>
      <c r="I251" s="13"/>
    </row>
    <row r="252" spans="1:9" s="14" customFormat="1" ht="47.25">
      <c r="A252" s="10">
        <v>93</v>
      </c>
      <c r="B252" s="11" t="s">
        <v>223</v>
      </c>
      <c r="C252" s="11"/>
      <c r="D252" s="12">
        <f>SUM(D255:D257)-D256</f>
        <v>376904</v>
      </c>
      <c r="E252" s="21"/>
      <c r="F252" s="12">
        <f>SUM(F255:F257)-F256</f>
        <v>376904</v>
      </c>
      <c r="G252" s="12">
        <f>SUM(G255:G257)-G256</f>
        <v>379596</v>
      </c>
      <c r="H252" s="13">
        <f>'[1]Місто'!$K$457</f>
        <v>379596</v>
      </c>
      <c r="I252" s="13">
        <f>H252-G252</f>
        <v>0</v>
      </c>
    </row>
    <row r="253" spans="1:9" ht="30.75" hidden="1">
      <c r="A253" s="15" t="s">
        <v>14</v>
      </c>
      <c r="B253" s="16" t="s">
        <v>15</v>
      </c>
      <c r="C253" s="16" t="s">
        <v>16</v>
      </c>
      <c r="D253" s="18"/>
      <c r="E253" s="19"/>
      <c r="F253" s="18"/>
      <c r="G253" s="18"/>
      <c r="I253" s="13"/>
    </row>
    <row r="254" spans="1:9" ht="15.75" hidden="1">
      <c r="A254" s="15" t="s">
        <v>180</v>
      </c>
      <c r="B254" s="16" t="s">
        <v>209</v>
      </c>
      <c r="C254" s="16" t="s">
        <v>16</v>
      </c>
      <c r="D254" s="18"/>
      <c r="E254" s="19"/>
      <c r="F254" s="18"/>
      <c r="G254" s="18"/>
      <c r="I254" s="13"/>
    </row>
    <row r="255" spans="1:9" ht="48" customHeight="1">
      <c r="A255" s="15">
        <v>150101</v>
      </c>
      <c r="B255" s="16" t="s">
        <v>17</v>
      </c>
      <c r="C255" s="16" t="s">
        <v>224</v>
      </c>
      <c r="D255" s="18">
        <f>357703+19201</f>
        <v>376904</v>
      </c>
      <c r="E255" s="18"/>
      <c r="F255" s="18">
        <f>357703+19201</f>
        <v>376904</v>
      </c>
      <c r="G255" s="18">
        <f>357703+19201</f>
        <v>376904</v>
      </c>
      <c r="I255" s="13"/>
    </row>
    <row r="256" spans="1:9" ht="36.75" customHeight="1">
      <c r="A256" s="15"/>
      <c r="B256" s="16"/>
      <c r="C256" s="16" t="s">
        <v>19</v>
      </c>
      <c r="D256" s="18"/>
      <c r="E256" s="18"/>
      <c r="F256" s="18"/>
      <c r="G256" s="18">
        <v>29247</v>
      </c>
      <c r="I256" s="13"/>
    </row>
    <row r="257" spans="1:9" ht="45.75">
      <c r="A257" s="15">
        <v>150101</v>
      </c>
      <c r="B257" s="16" t="s">
        <v>17</v>
      </c>
      <c r="C257" s="16" t="s">
        <v>225</v>
      </c>
      <c r="D257" s="18"/>
      <c r="E257" s="19"/>
      <c r="F257" s="18"/>
      <c r="G257" s="18">
        <v>2692</v>
      </c>
      <c r="I257" s="13"/>
    </row>
    <row r="258" spans="1:9" ht="15.75" hidden="1">
      <c r="A258" s="15">
        <v>150101</v>
      </c>
      <c r="B258" s="16" t="s">
        <v>17</v>
      </c>
      <c r="C258" s="16"/>
      <c r="D258" s="18"/>
      <c r="E258" s="19"/>
      <c r="F258" s="18"/>
      <c r="G258" s="18"/>
      <c r="I258" s="13"/>
    </row>
    <row r="259" spans="1:9" ht="45.75" hidden="1">
      <c r="A259" s="47">
        <v>94</v>
      </c>
      <c r="B259" s="48" t="s">
        <v>226</v>
      </c>
      <c r="C259" s="48"/>
      <c r="D259" s="49"/>
      <c r="E259" s="50"/>
      <c r="F259" s="49"/>
      <c r="G259" s="49"/>
      <c r="H259" s="42">
        <f>'[1]Місто'!$K$472</f>
        <v>0</v>
      </c>
      <c r="I259" s="13">
        <f>H259-G259</f>
        <v>0</v>
      </c>
    </row>
    <row r="260" spans="1:9" ht="30.75" hidden="1">
      <c r="A260" s="15" t="s">
        <v>14</v>
      </c>
      <c r="B260" s="16" t="s">
        <v>15</v>
      </c>
      <c r="C260" s="16" t="s">
        <v>16</v>
      </c>
      <c r="D260" s="18"/>
      <c r="E260" s="19"/>
      <c r="F260" s="18"/>
      <c r="G260" s="18"/>
      <c r="I260" s="13"/>
    </row>
    <row r="261" spans="1:9" s="14" customFormat="1" ht="47.25">
      <c r="A261" s="10">
        <v>95</v>
      </c>
      <c r="B261" s="11" t="s">
        <v>227</v>
      </c>
      <c r="C261" s="11"/>
      <c r="D261" s="12">
        <f>SUM(D262:D264)</f>
        <v>1145929</v>
      </c>
      <c r="E261" s="12">
        <f>SUM(E262:E264)</f>
        <v>0</v>
      </c>
      <c r="F261" s="12">
        <f>SUM(F262:F264)</f>
        <v>1145929</v>
      </c>
      <c r="G261" s="12">
        <f>SUM(G262:G264)</f>
        <v>1148753</v>
      </c>
      <c r="H261" s="13">
        <f>'[1]Місто'!$K$485</f>
        <v>1148753</v>
      </c>
      <c r="I261" s="13">
        <f>H261-G261</f>
        <v>0</v>
      </c>
    </row>
    <row r="262" spans="1:9" ht="31.5" customHeight="1">
      <c r="A262" s="15" t="s">
        <v>14</v>
      </c>
      <c r="B262" s="16" t="s">
        <v>15</v>
      </c>
      <c r="C262" s="16" t="s">
        <v>234</v>
      </c>
      <c r="D262" s="18"/>
      <c r="E262" s="19"/>
      <c r="F262" s="18"/>
      <c r="G262" s="18">
        <f>'[1]Місто'!$K$487</f>
        <v>2896</v>
      </c>
      <c r="I262" s="13"/>
    </row>
    <row r="263" spans="1:9" ht="30.75">
      <c r="A263" s="15" t="s">
        <v>180</v>
      </c>
      <c r="B263" s="16" t="s">
        <v>209</v>
      </c>
      <c r="C263" s="16" t="s">
        <v>234</v>
      </c>
      <c r="D263" s="18"/>
      <c r="E263" s="19"/>
      <c r="F263" s="18"/>
      <c r="G263" s="18">
        <f>'[1]Місто'!$K$489</f>
        <v>20000</v>
      </c>
      <c r="I263" s="13"/>
    </row>
    <row r="264" spans="1:9" ht="44.25" customHeight="1">
      <c r="A264" s="15" t="s">
        <v>210</v>
      </c>
      <c r="B264" s="16" t="s">
        <v>17</v>
      </c>
      <c r="C264" s="16" t="s">
        <v>228</v>
      </c>
      <c r="D264" s="27">
        <v>1145929</v>
      </c>
      <c r="E264" s="37"/>
      <c r="F264" s="27">
        <v>1145929</v>
      </c>
      <c r="G264" s="27">
        <f>1158552-20072-12623</f>
        <v>1125857</v>
      </c>
      <c r="I264" s="13"/>
    </row>
    <row r="265" spans="1:9" ht="33" customHeight="1">
      <c r="A265" s="15"/>
      <c r="B265" s="16"/>
      <c r="C265" s="16" t="s">
        <v>19</v>
      </c>
      <c r="D265" s="27"/>
      <c r="E265" s="37"/>
      <c r="F265" s="27"/>
      <c r="G265" s="27">
        <v>21734</v>
      </c>
      <c r="I265" s="13"/>
    </row>
    <row r="266" spans="1:9" s="14" customFormat="1" ht="54.75" customHeight="1">
      <c r="A266" s="10">
        <v>96</v>
      </c>
      <c r="B266" s="11" t="s">
        <v>229</v>
      </c>
      <c r="C266" s="11"/>
      <c r="D266" s="12"/>
      <c r="E266" s="21"/>
      <c r="F266" s="12"/>
      <c r="G266" s="12">
        <f>G267</f>
        <v>146388</v>
      </c>
      <c r="H266" s="13">
        <f>'[1]Місто'!$K$500</f>
        <v>146388</v>
      </c>
      <c r="I266" s="13">
        <f>H266-G266</f>
        <v>0</v>
      </c>
    </row>
    <row r="267" spans="1:7" ht="33.75" customHeight="1">
      <c r="A267" s="15" t="s">
        <v>14</v>
      </c>
      <c r="B267" s="16" t="s">
        <v>15</v>
      </c>
      <c r="C267" s="16" t="s">
        <v>234</v>
      </c>
      <c r="D267" s="18"/>
      <c r="E267" s="19"/>
      <c r="F267" s="18"/>
      <c r="G267" s="18">
        <f>'[1]Місто'!$K$502</f>
        <v>146388</v>
      </c>
    </row>
    <row r="268" spans="1:7" ht="33.75" customHeight="1" hidden="1">
      <c r="A268" s="15" t="s">
        <v>102</v>
      </c>
      <c r="B268" s="16" t="s">
        <v>103</v>
      </c>
      <c r="C268" s="16" t="s">
        <v>16</v>
      </c>
      <c r="D268" s="18"/>
      <c r="E268" s="19"/>
      <c r="F268" s="18"/>
      <c r="G268" s="18"/>
    </row>
    <row r="269" spans="1:9" s="14" customFormat="1" ht="15.75">
      <c r="A269" s="51"/>
      <c r="B269" s="52" t="s">
        <v>230</v>
      </c>
      <c r="C269" s="52"/>
      <c r="D269" s="53">
        <f>D12+D17+D49+D73+D85+D87+D89+D97+D100+D102+D196+D198+D203+D206+D208+D212+D215+D229+D231+D233+D237+D240+D252+D259+D261+D266</f>
        <v>246002915</v>
      </c>
      <c r="E269" s="53"/>
      <c r="F269" s="53">
        <f>F12+F17+F49+F73+F85+F87+F89+F97+F100+F102+F196+F198+F203+F206+F208+F212+F215+F229+F231+F233+F237+F240+F252+F259+F261+F266</f>
        <v>186599732.87</v>
      </c>
      <c r="G269" s="53">
        <f>G12+G17+G49+G73+G85+G87+G89+G97+G100+G102+G196+G198+G203+G206+G208+G212+G215+G229+G231+G233+G237+G240+G252+G259+G261+G266</f>
        <v>149167775</v>
      </c>
      <c r="H269" s="54">
        <f>'[1]Місто'!$K$512</f>
        <v>149167775</v>
      </c>
      <c r="I269" s="13">
        <f>H269-G269</f>
        <v>0</v>
      </c>
    </row>
    <row r="270" spans="1:7" ht="15">
      <c r="A270" s="55"/>
      <c r="B270" s="56"/>
      <c r="C270" s="56"/>
      <c r="D270" s="55"/>
      <c r="E270" s="55"/>
      <c r="F270" s="55"/>
      <c r="G270" s="55"/>
    </row>
    <row r="271" spans="1:7" ht="20.25">
      <c r="A271" s="55"/>
      <c r="B271" s="57" t="s">
        <v>231</v>
      </c>
      <c r="C271" s="56"/>
      <c r="D271" s="55"/>
      <c r="E271" s="55"/>
      <c r="F271" s="4" t="s">
        <v>232</v>
      </c>
      <c r="G271" s="55"/>
    </row>
  </sheetData>
  <sheetProtection selectLockedCells="1" selectUnlockedCells="1"/>
  <mergeCells count="6">
    <mergeCell ref="A6:G6"/>
    <mergeCell ref="C9:C10"/>
    <mergeCell ref="D9:D10"/>
    <mergeCell ref="E9:E10"/>
    <mergeCell ref="F9:F10"/>
    <mergeCell ref="G9:G10"/>
  </mergeCells>
  <printOptions/>
  <pageMargins left="0.31527777777777777" right="0.31527777777777777" top="0.3541666666666667" bottom="0.3541666666666667" header="0" footer="0.5118055555555555"/>
  <pageSetup fitToHeight="25" fitToWidth="1" horizontalDpi="600" verticalDpi="600" orientation="landscape" paperSize="9" scale="78"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cp:lastModifiedBy>
  <cp:lastPrinted>2013-01-30T05:51:48Z</cp:lastPrinted>
  <dcterms:modified xsi:type="dcterms:W3CDTF">2013-02-06T13:05:39Z</dcterms:modified>
  <cp:category/>
  <cp:version/>
  <cp:contentType/>
  <cp:contentStatus/>
</cp:coreProperties>
</file>