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675" activeTab="0"/>
  </bookViews>
  <sheets>
    <sheet name="додаток 1" sheetId="1" r:id="rId1"/>
  </sheets>
  <definedNames>
    <definedName name="_xlnm.Print_Area" localSheetId="0">'додаток 1'!$A$1:$H$211</definedName>
  </definedNames>
  <calcPr fullCalcOnLoad="1"/>
</workbook>
</file>

<file path=xl/sharedStrings.xml><?xml version="1.0" encoding="utf-8"?>
<sst xmlns="http://schemas.openxmlformats.org/spreadsheetml/2006/main" count="299" uniqueCount="144">
  <si>
    <t>Додаток 1</t>
  </si>
  <si>
    <t>до Програми розвитку та утримання житлово-комунального господарства       м. Запоріжжя на 2013-2015 роки</t>
  </si>
  <si>
    <t>Завдання і заходи</t>
  </si>
  <si>
    <t>з 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</si>
  <si>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</si>
  <si>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</si>
  <si>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</si>
  <si>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</si>
  <si>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</t>
  </si>
  <si>
    <t>Всього</t>
  </si>
  <si>
    <t>за роками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</si>
  <si>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</si>
  <si>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</si>
  <si>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</si>
  <si>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бюджет міста</t>
  </si>
  <si>
    <t>Вибірковий капітальний ремонт житлових будинків комунальної власності</t>
  </si>
  <si>
    <t>Капітальний ремонт покрівель житлових будинків комунальної власності</t>
  </si>
  <si>
    <t>Модернізація, заміна, капітальний ремонт та експертиза ліфтового господарства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</si>
  <si>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</si>
  <si>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</si>
  <si>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</si>
  <si>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</si>
  <si>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Оплата за виконані роботи з капітального ремонту житлового фонду у 2012 році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</si>
  <si>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</si>
  <si>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</si>
  <si>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</si>
  <si>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</si>
  <si>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</si>
  <si>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</si>
  <si>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</si>
  <si>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</si>
  <si>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</si>
  <si>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</si>
  <si>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</si>
  <si>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</si>
  <si>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</si>
  <si>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Внески у статутні фонди комунальних  підприємств міста (придбання спеціальної техніки)</t>
  </si>
  <si>
    <t>Внески у статутні фонди комунальних  підприємств міста (оплата за спеціальну техніку придбану у 2012 році)</t>
  </si>
  <si>
    <t>Забезпечення  проектування та реконструкції об'єктів (в тому числі оплата за виконані у 2012 році роботи)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</si>
  <si>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</si>
  <si>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</si>
  <si>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 xml:space="preserve">Забезпечення  проектування та реконструкції об'єктів </t>
  </si>
  <si>
    <t>Районна адміністрація Запорізької міської ради по Заводському  району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</si>
  <si>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</si>
  <si>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</si>
  <si>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</si>
  <si>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в тому числі за рахунок надходжень до спеціального фонду бюджету міста</t>
  </si>
  <si>
    <t>утримання мереж зовнішнього освітлення</t>
  </si>
  <si>
    <t>утримання парків</t>
  </si>
  <si>
    <t xml:space="preserve">прибирання газонів, парків, скверів (прибирання листя) 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</si>
  <si>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</si>
  <si>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</si>
  <si>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</si>
  <si>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</si>
  <si>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</si>
  <si>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</si>
  <si>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</si>
  <si>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</si>
  <si>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</si>
  <si>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</si>
  <si>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</si>
  <si>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</si>
  <si>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</si>
  <si>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</si>
  <si>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</si>
  <si>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</si>
  <si>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</si>
  <si>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</si>
  <si>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</si>
  <si>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</si>
  <si>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</si>
  <si>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</si>
  <si>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</si>
  <si>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</si>
  <si>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</si>
  <si>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</si>
  <si>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</si>
  <si>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</si>
  <si>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</si>
  <si>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забезпечення перевезення експертних трупів 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</si>
  <si>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</si>
  <si>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</si>
  <si>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</si>
  <si>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 xml:space="preserve">капітальний ремонт фонтанів </t>
  </si>
  <si>
    <t>реконструкція об’єктів транспортної інфраструктури</t>
  </si>
  <si>
    <t>будівництво об’єктів транспортної інфраструктури</t>
  </si>
  <si>
    <t>районна адміністрація Запорізької міської ради по Ленінському району</t>
  </si>
  <si>
    <t>догляд за зеленими насадженнями, в тому числі косіння трави</t>
  </si>
  <si>
    <t>охорона об'єктів благоустрою</t>
  </si>
  <si>
    <t>нанесення та відновлення дорожньої розмітки</t>
  </si>
  <si>
    <t>поточний  ремонт малих архітектурних форм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</si>
  <si>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</si>
  <si>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</si>
  <si>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</si>
  <si>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</si>
  <si>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</si>
  <si>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</si>
  <si>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</si>
  <si>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</si>
  <si>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</si>
  <si>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</si>
  <si>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</si>
  <si>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</si>
  <si>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Погашення заборгованості минулих років, в тому числі</t>
  </si>
  <si>
    <t>районна адміністрація Запорізької міської ради по Жовтневому району</t>
  </si>
  <si>
    <t xml:space="preserve">технічне обслуговування мереж зовнішнього освітлення </t>
  </si>
  <si>
    <t>освітлення пам’ятника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</si>
  <si>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</si>
  <si>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</si>
  <si>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</si>
  <si>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штучної споруди (міст)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</si>
  <si>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</si>
  <si>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</si>
  <si>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</si>
  <si>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</si>
  <si>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</si>
  <si>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</si>
  <si>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</si>
  <si>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</si>
  <si>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</si>
  <si>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</si>
  <si>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</si>
  <si>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</si>
  <si>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</si>
  <si>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</si>
  <si>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</si>
  <si>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</si>
  <si>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</si>
  <si>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</si>
  <si>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</si>
  <si>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</si>
  <si>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</si>
  <si>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</si>
  <si>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</si>
  <si>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</si>
  <si>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</si>
  <si>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</si>
  <si>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</si>
  <si>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Поховання померлих безрідних та невідомих громадян міста</t>
  </si>
  <si>
    <t>Поховання померлих безрідних та невідомих громадян міста,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</si>
  <si>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</si>
  <si>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Всього по програмі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</si>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</sst>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188" fontId="23" fillId="0" borderId="10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23" fillId="0" borderId="15" xfId="0" applyFont="1" applyFill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188" fontId="22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10"/>
  <sheetViews>
    <sheetView tabSelected="1" view="pageBreakPreview" zoomScale="90" zoomScaleNormal="75" zoomScaleSheetLayoutView="90" workbookViewId="0" topLeftCell="A205">
      <selection activeCell="F2" sqref="F2:H2"/>
    </sheetView>
  </sheetViews>
  <sheetFormatPr defaultColWidth="9.140625" defaultRowHeight="12.75"/>
  <cols>
    <col min="1" max="1" width="25.57421875" style="34" customWidth="1"/>
    <col min="2" max="2" width="28.421875" style="34" customWidth="1"/>
    <col min="3" max="3" width="22.7109375" style="29" customWidth="1"/>
    <col min="4" max="4" width="22.28125" style="29" customWidth="1"/>
    <col min="5" max="5" width="14.8515625" style="29" customWidth="1"/>
    <col min="6" max="6" width="12.421875" style="29" customWidth="1"/>
    <col min="7" max="7" width="11.7109375" style="29" customWidth="1"/>
    <col min="8" max="8" width="12.28125" style="29" customWidth="1"/>
    <col min="9" max="16384" width="9.140625" style="34" customWidth="1"/>
  </cols>
  <sheetData>
    <row r="1" spans="3:8" s="1" customFormat="1" ht="18.75">
      <c r="C1" s="2"/>
      <c r="D1" s="2"/>
      <c r="E1" s="2"/>
      <c r="F1" s="3" t="s">
        <v>0</v>
      </c>
      <c r="G1" s="3"/>
      <c r="H1" s="3"/>
    </row>
    <row r="2" spans="3:8" s="1" customFormat="1" ht="78.75" customHeight="1">
      <c r="C2" s="2"/>
      <c r="D2" s="2"/>
      <c r="E2" s="2"/>
      <c r="F2" s="3" t="s">
        <v>1</v>
      </c>
      <c r="G2" s="3"/>
      <c r="H2" s="3"/>
    </row>
    <row r="3" spans="3:8" s="1" customFormat="1" ht="38.25" customHeight="1">
      <c r="C3" s="2"/>
      <c r="D3" s="2"/>
      <c r="E3" s="2"/>
      <c r="F3" s="4"/>
      <c r="G3" s="4"/>
      <c r="H3" s="4"/>
    </row>
    <row r="5" spans="1:8" s="1" customFormat="1" ht="18.75">
      <c r="A5" s="5" t="s">
        <v>2</v>
      </c>
      <c r="B5" s="5"/>
      <c r="C5" s="5"/>
      <c r="D5" s="5"/>
      <c r="E5" s="5"/>
      <c r="F5" s="5"/>
      <c r="G5" s="5"/>
      <c r="H5" s="5"/>
    </row>
    <row r="6" spans="1:8" s="1" customFormat="1" ht="18.75">
      <c r="A6" s="6" t="s">
        <v>3</v>
      </c>
      <c r="B6" s="6"/>
      <c r="C6" s="6"/>
      <c r="D6" s="6"/>
      <c r="E6" s="6"/>
      <c r="F6" s="6"/>
      <c r="G6" s="6"/>
      <c r="H6" s="6"/>
    </row>
    <row r="8" spans="1:8" s="8" customFormat="1" ht="23.25" customHeigh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/>
      <c r="G8" s="7"/>
      <c r="H8" s="7"/>
    </row>
    <row r="9" spans="1:8" s="8" customFormat="1" ht="23.25" customHeight="1">
      <c r="A9" s="7"/>
      <c r="B9" s="7"/>
      <c r="C9" s="7"/>
      <c r="D9" s="7"/>
      <c r="E9" s="7" t="s">
        <v>9</v>
      </c>
      <c r="F9" s="7" t="s">
        <v>10</v>
      </c>
      <c r="G9" s="7"/>
      <c r="H9" s="7"/>
    </row>
    <row r="10" spans="1:8" s="8" customFormat="1" ht="12.75">
      <c r="A10" s="7"/>
      <c r="B10" s="7"/>
      <c r="C10" s="7"/>
      <c r="D10" s="7"/>
      <c r="E10" s="7"/>
      <c r="F10" s="9">
        <v>2013</v>
      </c>
      <c r="G10" s="9">
        <v>2014</v>
      </c>
      <c r="H10" s="9">
        <v>2015</v>
      </c>
    </row>
    <row r="11" spans="1:8" s="8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s="8" customFormat="1" ht="12.75">
      <c r="A12" s="10" t="s">
        <v>11</v>
      </c>
      <c r="B12" s="11"/>
      <c r="C12" s="11"/>
      <c r="D12" s="11"/>
      <c r="E12" s="11"/>
      <c r="F12" s="11"/>
      <c r="G12" s="11"/>
      <c r="H12" s="12"/>
    </row>
    <row r="13" spans="1:8" s="8" customFormat="1" ht="12.75">
      <c r="A13" s="13" t="s">
        <v>12</v>
      </c>
      <c r="B13" s="14"/>
      <c r="C13" s="15" t="s">
        <v>13</v>
      </c>
      <c r="D13" s="15" t="s">
        <v>14</v>
      </c>
      <c r="E13" s="16">
        <f>E14+E15+E16+E17+E18+E19+E20+E21</f>
        <v>96603.28399999999</v>
      </c>
      <c r="F13" s="16">
        <f>F14+F15+F16+F17+F18+F19+F20+F21</f>
        <v>30715</v>
      </c>
      <c r="G13" s="16">
        <f>G14+G15+G16+G17+G18+G19+G20+G21</f>
        <v>32250.751</v>
      </c>
      <c r="H13" s="16">
        <f>H14+H15+H16+H17+H18+H19+H20+H21</f>
        <v>33637.533</v>
      </c>
    </row>
    <row r="14" spans="1:8" s="8" customFormat="1" ht="38.25" customHeight="1">
      <c r="A14" s="17"/>
      <c r="B14" s="18" t="s">
        <v>15</v>
      </c>
      <c r="C14" s="19"/>
      <c r="D14" s="19"/>
      <c r="E14" s="20">
        <f aca="true" t="shared" si="0" ref="E14:E21">F14+G14+H14</f>
        <v>7412.867</v>
      </c>
      <c r="F14" s="20">
        <v>528.022</v>
      </c>
      <c r="G14" s="20">
        <v>3369.968</v>
      </c>
      <c r="H14" s="20">
        <v>3514.877</v>
      </c>
    </row>
    <row r="15" spans="1:8" s="8" customFormat="1" ht="38.25">
      <c r="A15" s="17"/>
      <c r="B15" s="18" t="s">
        <v>16</v>
      </c>
      <c r="C15" s="19"/>
      <c r="D15" s="19"/>
      <c r="E15" s="20">
        <f t="shared" si="0"/>
        <v>36167.638</v>
      </c>
      <c r="F15" s="20">
        <v>10651.915</v>
      </c>
      <c r="G15" s="20">
        <v>12489.341</v>
      </c>
      <c r="H15" s="20">
        <v>13026.382</v>
      </c>
    </row>
    <row r="16" spans="1:8" s="8" customFormat="1" ht="38.25">
      <c r="A16" s="17"/>
      <c r="B16" s="18" t="s">
        <v>17</v>
      </c>
      <c r="C16" s="19"/>
      <c r="D16" s="19"/>
      <c r="E16" s="20">
        <f t="shared" si="0"/>
        <v>28786.281</v>
      </c>
      <c r="F16" s="20">
        <v>7334.781</v>
      </c>
      <c r="G16" s="20">
        <v>10500</v>
      </c>
      <c r="H16" s="20">
        <v>10951.5</v>
      </c>
    </row>
    <row r="17" spans="1:8" s="8" customFormat="1" ht="12.75">
      <c r="A17" s="17"/>
      <c r="B17" s="18" t="s">
        <v>18</v>
      </c>
      <c r="C17" s="19"/>
      <c r="D17" s="19"/>
      <c r="E17" s="20">
        <f t="shared" si="0"/>
        <v>686.232</v>
      </c>
      <c r="F17" s="20">
        <v>0</v>
      </c>
      <c r="G17" s="20">
        <v>335.895</v>
      </c>
      <c r="H17" s="20">
        <v>350.337</v>
      </c>
    </row>
    <row r="18" spans="1:8" s="8" customFormat="1" ht="38.25">
      <c r="A18" s="17"/>
      <c r="B18" s="18" t="s">
        <v>19</v>
      </c>
      <c r="C18" s="19"/>
      <c r="D18" s="19"/>
      <c r="E18" s="20">
        <f t="shared" si="0"/>
        <v>7972.143</v>
      </c>
      <c r="F18" s="20">
        <v>2502.01</v>
      </c>
      <c r="G18" s="20">
        <v>2677.5</v>
      </c>
      <c r="H18" s="20">
        <v>2792.633</v>
      </c>
    </row>
    <row r="19" spans="1:8" s="8" customFormat="1" ht="38.25">
      <c r="A19" s="17"/>
      <c r="B19" s="18" t="s">
        <v>20</v>
      </c>
      <c r="C19" s="19"/>
      <c r="D19" s="19"/>
      <c r="E19" s="20">
        <f t="shared" si="0"/>
        <v>912.094</v>
      </c>
      <c r="F19" s="20">
        <v>290</v>
      </c>
      <c r="G19" s="20">
        <v>304.5</v>
      </c>
      <c r="H19" s="20">
        <v>317.594</v>
      </c>
    </row>
    <row r="20" spans="1:8" s="8" customFormat="1" ht="25.5">
      <c r="A20" s="17"/>
      <c r="B20" s="18" t="s">
        <v>21</v>
      </c>
      <c r="C20" s="19"/>
      <c r="D20" s="19"/>
      <c r="E20" s="20">
        <f t="shared" si="0"/>
        <v>7256.196</v>
      </c>
      <c r="F20" s="20">
        <v>1998.439</v>
      </c>
      <c r="G20" s="20">
        <v>2573.547</v>
      </c>
      <c r="H20" s="20">
        <v>2684.21</v>
      </c>
    </row>
    <row r="21" spans="1:8" s="8" customFormat="1" ht="38.25">
      <c r="A21" s="21"/>
      <c r="B21" s="18" t="s">
        <v>22</v>
      </c>
      <c r="C21" s="22"/>
      <c r="D21" s="22"/>
      <c r="E21" s="20">
        <f t="shared" si="0"/>
        <v>7409.833</v>
      </c>
      <c r="F21" s="20">
        <v>7409.833</v>
      </c>
      <c r="G21" s="20"/>
      <c r="H21" s="20"/>
    </row>
    <row r="22" spans="1:8" s="8" customFormat="1" ht="12.75">
      <c r="A22" s="10" t="s">
        <v>23</v>
      </c>
      <c r="B22" s="11"/>
      <c r="C22" s="11"/>
      <c r="D22" s="11"/>
      <c r="E22" s="11"/>
      <c r="F22" s="11"/>
      <c r="G22" s="11"/>
      <c r="H22" s="12"/>
    </row>
    <row r="23" spans="1:8" s="8" customFormat="1" ht="12.75">
      <c r="A23" s="23" t="s">
        <v>24</v>
      </c>
      <c r="B23" s="14"/>
      <c r="C23" s="15" t="s">
        <v>13</v>
      </c>
      <c r="D23" s="15" t="s">
        <v>14</v>
      </c>
      <c r="E23" s="16">
        <f>E24+E25+E26+E27+E28+E29</f>
        <v>8542.624</v>
      </c>
      <c r="F23" s="16">
        <f>F24+F25+F26+F27+F28+F29</f>
        <v>7738.632</v>
      </c>
      <c r="G23" s="16">
        <f>G24+G25+G26+G27+G28+G29</f>
        <v>393.535</v>
      </c>
      <c r="H23" s="16">
        <f>H24+H25+H26+H27+H28+H29</f>
        <v>410.457</v>
      </c>
    </row>
    <row r="24" spans="1:8" s="8" customFormat="1" ht="63.75">
      <c r="A24" s="24"/>
      <c r="B24" s="18" t="s">
        <v>25</v>
      </c>
      <c r="C24" s="19"/>
      <c r="D24" s="19"/>
      <c r="E24" s="20">
        <f aca="true" t="shared" si="1" ref="E24:E29">F24+G24+H24</f>
        <v>4000</v>
      </c>
      <c r="F24" s="20">
        <v>4000</v>
      </c>
      <c r="G24" s="20">
        <v>0</v>
      </c>
      <c r="H24" s="20">
        <v>0</v>
      </c>
    </row>
    <row r="25" spans="1:8" s="8" customFormat="1" ht="89.25">
      <c r="A25" s="24"/>
      <c r="B25" s="18" t="s">
        <v>26</v>
      </c>
      <c r="C25" s="19"/>
      <c r="D25" s="19"/>
      <c r="E25" s="20">
        <f t="shared" si="1"/>
        <v>1178.787</v>
      </c>
      <c r="F25" s="20">
        <v>374.795</v>
      </c>
      <c r="G25" s="20">
        <v>393.535</v>
      </c>
      <c r="H25" s="20">
        <v>410.457</v>
      </c>
    </row>
    <row r="26" spans="1:8" s="8" customFormat="1" ht="38.25">
      <c r="A26" s="24"/>
      <c r="B26" s="18" t="s">
        <v>27</v>
      </c>
      <c r="C26" s="19"/>
      <c r="D26" s="19"/>
      <c r="E26" s="20">
        <f t="shared" si="1"/>
        <v>1700</v>
      </c>
      <c r="F26" s="20">
        <v>1700</v>
      </c>
      <c r="G26" s="20">
        <v>0</v>
      </c>
      <c r="H26" s="20">
        <v>0</v>
      </c>
    </row>
    <row r="27" spans="1:8" s="8" customFormat="1" ht="63.75">
      <c r="A27" s="24"/>
      <c r="B27" s="18" t="s">
        <v>28</v>
      </c>
      <c r="C27" s="19"/>
      <c r="D27" s="19"/>
      <c r="E27" s="20">
        <f t="shared" si="1"/>
        <v>727.521</v>
      </c>
      <c r="F27" s="20">
        <v>727.521</v>
      </c>
      <c r="G27" s="20">
        <v>0</v>
      </c>
      <c r="H27" s="20">
        <v>0</v>
      </c>
    </row>
    <row r="28" spans="1:8" s="8" customFormat="1" ht="63.75">
      <c r="A28" s="24"/>
      <c r="B28" s="18" t="s">
        <v>29</v>
      </c>
      <c r="C28" s="19"/>
      <c r="D28" s="19"/>
      <c r="E28" s="20">
        <f t="shared" si="1"/>
        <v>922.684</v>
      </c>
      <c r="F28" s="20">
        <v>922.684</v>
      </c>
      <c r="G28" s="20">
        <v>0</v>
      </c>
      <c r="H28" s="20">
        <v>0</v>
      </c>
    </row>
    <row r="29" spans="1:8" s="8" customFormat="1" ht="63.75">
      <c r="A29" s="25"/>
      <c r="B29" s="18" t="s">
        <v>30</v>
      </c>
      <c r="C29" s="22"/>
      <c r="D29" s="22"/>
      <c r="E29" s="20">
        <f t="shared" si="1"/>
        <v>13.632</v>
      </c>
      <c r="F29" s="20">
        <v>13.632</v>
      </c>
      <c r="G29" s="20">
        <v>0</v>
      </c>
      <c r="H29" s="20">
        <v>0</v>
      </c>
    </row>
    <row r="30" spans="1:8" s="8" customFormat="1" ht="12.75">
      <c r="A30" s="10" t="s">
        <v>31</v>
      </c>
      <c r="B30" s="11"/>
      <c r="C30" s="11"/>
      <c r="D30" s="11"/>
      <c r="E30" s="11"/>
      <c r="F30" s="11"/>
      <c r="G30" s="11"/>
      <c r="H30" s="12"/>
    </row>
    <row r="31" spans="1:8" s="8" customFormat="1" ht="12.75">
      <c r="A31" s="13" t="s">
        <v>32</v>
      </c>
      <c r="B31" s="14"/>
      <c r="C31" s="15" t="s">
        <v>13</v>
      </c>
      <c r="D31" s="15" t="s">
        <v>14</v>
      </c>
      <c r="E31" s="16">
        <f>E32+E33+E35+E37+E38+E39+E34+E36</f>
        <v>79093.749</v>
      </c>
      <c r="F31" s="16">
        <f>F32+F33+F35++F37+F38+F39+F34+F36</f>
        <v>52686.08399999999</v>
      </c>
      <c r="G31" s="16">
        <f>G32+G33+G35+G37+G38+G39+G34+G36</f>
        <v>17041.921</v>
      </c>
      <c r="H31" s="16">
        <f>H32+H33+H35+H37+H38+H39+H34+H36</f>
        <v>9365.744</v>
      </c>
    </row>
    <row r="32" spans="1:8" s="8" customFormat="1" ht="25.5" customHeight="1">
      <c r="A32" s="17"/>
      <c r="B32" s="18" t="s">
        <v>33</v>
      </c>
      <c r="C32" s="19"/>
      <c r="D32" s="26"/>
      <c r="E32" s="20">
        <f aca="true" t="shared" si="2" ref="E32:E39">F32+G32+H32</f>
        <v>9506.396</v>
      </c>
      <c r="F32" s="20">
        <v>8446.324</v>
      </c>
      <c r="G32" s="20">
        <v>1060.072</v>
      </c>
      <c r="H32" s="20">
        <v>0</v>
      </c>
    </row>
    <row r="33" spans="1:8" s="8" customFormat="1" ht="25.5">
      <c r="A33" s="17"/>
      <c r="B33" s="18" t="s">
        <v>34</v>
      </c>
      <c r="C33" s="19"/>
      <c r="D33" s="26"/>
      <c r="E33" s="20">
        <f t="shared" si="2"/>
        <v>54151.246</v>
      </c>
      <c r="F33" s="20">
        <v>28803.653</v>
      </c>
      <c r="G33" s="20">
        <v>15981.849</v>
      </c>
      <c r="H33" s="20">
        <v>9365.744</v>
      </c>
    </row>
    <row r="34" spans="1:8" s="8" customFormat="1" ht="38.25">
      <c r="A34" s="17"/>
      <c r="B34" s="18" t="s">
        <v>35</v>
      </c>
      <c r="C34" s="19"/>
      <c r="D34" s="26"/>
      <c r="E34" s="20">
        <f t="shared" si="2"/>
        <v>2126.874</v>
      </c>
      <c r="F34" s="20">
        <v>2126.874</v>
      </c>
      <c r="G34" s="20"/>
      <c r="H34" s="20"/>
    </row>
    <row r="35" spans="1:8" s="8" customFormat="1" ht="38.25">
      <c r="A35" s="17"/>
      <c r="B35" s="18" t="s">
        <v>36</v>
      </c>
      <c r="C35" s="22"/>
      <c r="D35" s="26"/>
      <c r="E35" s="20">
        <f t="shared" si="2"/>
        <v>1371.7420000000002</v>
      </c>
      <c r="F35" s="20">
        <f>6506.62-5134.878</f>
        <v>1371.7420000000002</v>
      </c>
      <c r="G35" s="20">
        <v>0</v>
      </c>
      <c r="H35" s="20">
        <v>0</v>
      </c>
    </row>
    <row r="36" spans="1:8" s="8" customFormat="1" ht="51">
      <c r="A36" s="17"/>
      <c r="B36" s="18" t="s">
        <v>37</v>
      </c>
      <c r="C36" s="27" t="s">
        <v>13</v>
      </c>
      <c r="D36" s="27" t="s">
        <v>14</v>
      </c>
      <c r="E36" s="20">
        <f t="shared" si="2"/>
        <v>5134.878</v>
      </c>
      <c r="F36" s="20">
        <v>5134.878</v>
      </c>
      <c r="G36" s="20"/>
      <c r="H36" s="20"/>
    </row>
    <row r="37" spans="1:8" s="8" customFormat="1" ht="51">
      <c r="A37" s="17"/>
      <c r="B37" s="18" t="s">
        <v>38</v>
      </c>
      <c r="C37" s="27" t="s">
        <v>39</v>
      </c>
      <c r="D37" s="27" t="s">
        <v>14</v>
      </c>
      <c r="E37" s="20">
        <f t="shared" si="2"/>
        <v>5297.16</v>
      </c>
      <c r="F37" s="20">
        <v>5297.16</v>
      </c>
      <c r="G37" s="20">
        <v>0</v>
      </c>
      <c r="H37" s="20">
        <v>0</v>
      </c>
    </row>
    <row r="38" spans="1:8" s="8" customFormat="1" ht="51">
      <c r="A38" s="17"/>
      <c r="B38" s="18" t="s">
        <v>38</v>
      </c>
      <c r="C38" s="27" t="s">
        <v>40</v>
      </c>
      <c r="D38" s="27" t="s">
        <v>14</v>
      </c>
      <c r="E38" s="20">
        <f t="shared" si="2"/>
        <v>379.596</v>
      </c>
      <c r="F38" s="20">
        <v>379.596</v>
      </c>
      <c r="G38" s="20">
        <v>0</v>
      </c>
      <c r="H38" s="20">
        <v>0</v>
      </c>
    </row>
    <row r="39" spans="1:8" s="8" customFormat="1" ht="38.25">
      <c r="A39" s="21"/>
      <c r="B39" s="18" t="s">
        <v>41</v>
      </c>
      <c r="C39" s="27" t="s">
        <v>42</v>
      </c>
      <c r="D39" s="27" t="s">
        <v>14</v>
      </c>
      <c r="E39" s="20">
        <f t="shared" si="2"/>
        <v>1125.857</v>
      </c>
      <c r="F39" s="20">
        <v>1125.857</v>
      </c>
      <c r="G39" s="20">
        <v>0</v>
      </c>
      <c r="H39" s="20">
        <v>0</v>
      </c>
    </row>
    <row r="40" spans="1:8" s="29" customFormat="1" ht="12.75">
      <c r="A40" s="28" t="s">
        <v>43</v>
      </c>
      <c r="B40" s="28"/>
      <c r="C40" s="28"/>
      <c r="D40" s="28"/>
      <c r="E40" s="28"/>
      <c r="F40" s="28"/>
      <c r="G40" s="28"/>
      <c r="H40" s="28"/>
    </row>
    <row r="41" spans="1:8" s="29" customFormat="1" ht="12.75">
      <c r="A41" s="30" t="s">
        <v>44</v>
      </c>
      <c r="B41" s="31"/>
      <c r="C41" s="32" t="s">
        <v>13</v>
      </c>
      <c r="D41" s="32" t="s">
        <v>14</v>
      </c>
      <c r="E41" s="33">
        <f aca="true" t="shared" si="3" ref="E41:E72">F41+G41+H41</f>
        <v>158661.6710884</v>
      </c>
      <c r="F41" s="33">
        <f>F42+F44+F45+F46+F47+F48+F49+F50</f>
        <v>50446.456</v>
      </c>
      <c r="G41" s="33">
        <f>G42+G44+G45+G46+G47+G48+G49+G50</f>
        <v>52968.7788</v>
      </c>
      <c r="H41" s="33">
        <f>H42+H44+H45+H46+H47+H48+H49+H50</f>
        <v>55246.43628839999</v>
      </c>
    </row>
    <row r="42" spans="1:8" ht="12.75" customHeight="1">
      <c r="A42" s="30"/>
      <c r="B42" s="18" t="s">
        <v>45</v>
      </c>
      <c r="C42" s="32"/>
      <c r="D42" s="32"/>
      <c r="E42" s="20">
        <f t="shared" si="3"/>
        <v>103790.0632254</v>
      </c>
      <c r="F42" s="20">
        <f>30000.036+3000</f>
        <v>33000.036</v>
      </c>
      <c r="G42" s="20">
        <f aca="true" t="shared" si="4" ref="G42:G50">F42*1.05</f>
        <v>34650.0378</v>
      </c>
      <c r="H42" s="20">
        <f aca="true" t="shared" si="5" ref="H42:H50">G42*1.043</f>
        <v>36139.989425399996</v>
      </c>
    </row>
    <row r="43" spans="1:8" s="37" customFormat="1" ht="42.75" customHeight="1">
      <c r="A43" s="30"/>
      <c r="B43" s="35" t="s">
        <v>46</v>
      </c>
      <c r="C43" s="32"/>
      <c r="D43" s="32"/>
      <c r="E43" s="36">
        <f t="shared" si="3"/>
        <v>9435.45</v>
      </c>
      <c r="F43" s="36">
        <v>3000</v>
      </c>
      <c r="G43" s="36">
        <f t="shared" si="4"/>
        <v>3150</v>
      </c>
      <c r="H43" s="36">
        <f t="shared" si="5"/>
        <v>3285.45</v>
      </c>
    </row>
    <row r="44" spans="1:8" ht="25.5">
      <c r="A44" s="30"/>
      <c r="B44" s="38" t="s">
        <v>47</v>
      </c>
      <c r="C44" s="32"/>
      <c r="D44" s="32"/>
      <c r="E44" s="20">
        <f t="shared" si="3"/>
        <v>29249.894999999997</v>
      </c>
      <c r="F44" s="20">
        <v>9300</v>
      </c>
      <c r="G44" s="20">
        <f t="shared" si="4"/>
        <v>9765</v>
      </c>
      <c r="H44" s="20">
        <f t="shared" si="5"/>
        <v>10184.894999999999</v>
      </c>
    </row>
    <row r="45" spans="1:8" ht="12.75">
      <c r="A45" s="30"/>
      <c r="B45" s="38" t="s">
        <v>48</v>
      </c>
      <c r="C45" s="32"/>
      <c r="D45" s="32"/>
      <c r="E45" s="20">
        <f t="shared" si="3"/>
        <v>3302.4075000000003</v>
      </c>
      <c r="F45" s="20">
        <v>1050</v>
      </c>
      <c r="G45" s="20">
        <f t="shared" si="4"/>
        <v>1102.5</v>
      </c>
      <c r="H45" s="20">
        <f t="shared" si="5"/>
        <v>1149.9075</v>
      </c>
    </row>
    <row r="46" spans="1:8" ht="25.5">
      <c r="A46" s="30"/>
      <c r="B46" s="38" t="s">
        <v>49</v>
      </c>
      <c r="C46" s="32"/>
      <c r="D46" s="32"/>
      <c r="E46" s="20">
        <f t="shared" si="3"/>
        <v>12580.599999999999</v>
      </c>
      <c r="F46" s="20">
        <v>4000</v>
      </c>
      <c r="G46" s="20">
        <f t="shared" si="4"/>
        <v>4200</v>
      </c>
      <c r="H46" s="20">
        <f t="shared" si="5"/>
        <v>4380.599999999999</v>
      </c>
    </row>
    <row r="47" spans="1:8" ht="12.75">
      <c r="A47" s="30"/>
      <c r="B47" s="38" t="s">
        <v>50</v>
      </c>
      <c r="C47" s="32"/>
      <c r="D47" s="32"/>
      <c r="E47" s="20">
        <f t="shared" si="3"/>
        <v>1390.97089385</v>
      </c>
      <c r="F47" s="20">
        <f>407.5+34.759</f>
        <v>442.259</v>
      </c>
      <c r="G47" s="20">
        <f t="shared" si="4"/>
        <v>464.37195</v>
      </c>
      <c r="H47" s="20">
        <f t="shared" si="5"/>
        <v>484.33994385</v>
      </c>
    </row>
    <row r="48" spans="1:8" ht="12.75">
      <c r="A48" s="30"/>
      <c r="B48" s="38" t="s">
        <v>51</v>
      </c>
      <c r="C48" s="32"/>
      <c r="D48" s="32"/>
      <c r="E48" s="20">
        <f t="shared" si="3"/>
        <v>1572.5749999999998</v>
      </c>
      <c r="F48" s="20">
        <v>500</v>
      </c>
      <c r="G48" s="20">
        <f t="shared" si="4"/>
        <v>525</v>
      </c>
      <c r="H48" s="20">
        <f t="shared" si="5"/>
        <v>547.5749999999999</v>
      </c>
    </row>
    <row r="49" spans="1:8" ht="38.25">
      <c r="A49" s="30"/>
      <c r="B49" s="38" t="s">
        <v>52</v>
      </c>
      <c r="C49" s="32"/>
      <c r="D49" s="32"/>
      <c r="E49" s="20">
        <f t="shared" si="3"/>
        <v>484.85946915</v>
      </c>
      <c r="F49" s="20">
        <f>92.401+61.76</f>
        <v>154.161</v>
      </c>
      <c r="G49" s="20">
        <f t="shared" si="4"/>
        <v>161.86905000000002</v>
      </c>
      <c r="H49" s="20">
        <f t="shared" si="5"/>
        <v>168.82941915</v>
      </c>
    </row>
    <row r="50" spans="1:8" ht="25.5">
      <c r="A50" s="30"/>
      <c r="B50" s="38" t="s">
        <v>53</v>
      </c>
      <c r="C50" s="32"/>
      <c r="D50" s="32"/>
      <c r="E50" s="20">
        <f t="shared" si="3"/>
        <v>6290.299999999999</v>
      </c>
      <c r="F50" s="20">
        <v>2000</v>
      </c>
      <c r="G50" s="20">
        <f t="shared" si="4"/>
        <v>2100</v>
      </c>
      <c r="H50" s="20">
        <f t="shared" si="5"/>
        <v>2190.2999999999997</v>
      </c>
    </row>
    <row r="51" spans="1:8" ht="12.75" customHeight="1">
      <c r="A51" s="39" t="s">
        <v>54</v>
      </c>
      <c r="B51" s="38"/>
      <c r="C51" s="15" t="s">
        <v>13</v>
      </c>
      <c r="D51" s="15" t="s">
        <v>14</v>
      </c>
      <c r="E51" s="33">
        <f t="shared" si="3"/>
        <v>26446.7221401</v>
      </c>
      <c r="F51" s="33">
        <f>F52+F53+F54+F55+F56+F57+F58</f>
        <v>8417.306999999999</v>
      </c>
      <c r="G51" s="33">
        <f>G52+G53+G54+G55+G56+G57+G58</f>
        <v>8824.9707</v>
      </c>
      <c r="H51" s="33">
        <f>H52+H53+H54+H55+H56+H57+H58</f>
        <v>9204.4444401</v>
      </c>
    </row>
    <row r="52" spans="1:8" ht="12.75">
      <c r="A52" s="40"/>
      <c r="B52" s="38" t="s">
        <v>55</v>
      </c>
      <c r="C52" s="26"/>
      <c r="D52" s="26"/>
      <c r="E52" s="20">
        <f t="shared" si="3"/>
        <v>20403.93102905</v>
      </c>
      <c r="F52" s="20">
        <f>6500-12.573</f>
        <v>6487.427</v>
      </c>
      <c r="G52" s="20">
        <f aca="true" t="shared" si="6" ref="G52:G57">F52*1.05</f>
        <v>6811.79835</v>
      </c>
      <c r="H52" s="20">
        <f aca="true" t="shared" si="7" ref="H52:H57">G52*1.043</f>
        <v>7104.705679049999</v>
      </c>
    </row>
    <row r="53" spans="1:8" ht="25.5">
      <c r="A53" s="40"/>
      <c r="B53" s="18" t="s">
        <v>56</v>
      </c>
      <c r="C53" s="26"/>
      <c r="D53" s="26"/>
      <c r="E53" s="20">
        <f t="shared" si="3"/>
        <v>2679.40675255</v>
      </c>
      <c r="F53" s="20">
        <v>851.917</v>
      </c>
      <c r="G53" s="20">
        <f t="shared" si="6"/>
        <v>894.5128500000001</v>
      </c>
      <c r="H53" s="20">
        <f t="shared" si="7"/>
        <v>932.97690255</v>
      </c>
    </row>
    <row r="54" spans="1:8" ht="12.75">
      <c r="A54" s="40"/>
      <c r="B54" s="38" t="s">
        <v>57</v>
      </c>
      <c r="C54" s="26"/>
      <c r="D54" s="26"/>
      <c r="E54" s="20">
        <f t="shared" si="3"/>
        <v>239.8113972</v>
      </c>
      <c r="F54" s="20">
        <v>76.248</v>
      </c>
      <c r="G54" s="20">
        <f t="shared" si="6"/>
        <v>80.0604</v>
      </c>
      <c r="H54" s="20">
        <f t="shared" si="7"/>
        <v>83.5029972</v>
      </c>
    </row>
    <row r="55" spans="1:8" ht="12.75">
      <c r="A55" s="40"/>
      <c r="B55" s="38" t="s">
        <v>58</v>
      </c>
      <c r="C55" s="26"/>
      <c r="D55" s="26"/>
      <c r="E55" s="20">
        <f t="shared" si="3"/>
        <v>30.6463416</v>
      </c>
      <c r="F55" s="20">
        <v>9.744</v>
      </c>
      <c r="G55" s="20">
        <f t="shared" si="6"/>
        <v>10.2312</v>
      </c>
      <c r="H55" s="20">
        <f t="shared" si="7"/>
        <v>10.671141599999999</v>
      </c>
    </row>
    <row r="56" spans="1:8" ht="12.75">
      <c r="A56" s="40"/>
      <c r="B56" s="38" t="s">
        <v>59</v>
      </c>
      <c r="C56" s="26"/>
      <c r="D56" s="26"/>
      <c r="E56" s="20">
        <f t="shared" si="3"/>
        <v>3060.7593352</v>
      </c>
      <c r="F56" s="20">
        <v>973.168</v>
      </c>
      <c r="G56" s="20">
        <f t="shared" si="6"/>
        <v>1021.8264</v>
      </c>
      <c r="H56" s="20">
        <f t="shared" si="7"/>
        <v>1065.7649351999999</v>
      </c>
    </row>
    <row r="57" spans="1:8" ht="25.5">
      <c r="A57" s="40"/>
      <c r="B57" s="38" t="s">
        <v>60</v>
      </c>
      <c r="C57" s="26"/>
      <c r="D57" s="26"/>
      <c r="E57" s="20">
        <f t="shared" si="3"/>
        <v>19.5942845</v>
      </c>
      <c r="F57" s="20">
        <v>6.23</v>
      </c>
      <c r="G57" s="20">
        <f t="shared" si="6"/>
        <v>6.541500000000001</v>
      </c>
      <c r="H57" s="20">
        <f t="shared" si="7"/>
        <v>6.822784500000001</v>
      </c>
    </row>
    <row r="58" spans="1:8" ht="25.5">
      <c r="A58" s="41"/>
      <c r="B58" s="18" t="s">
        <v>61</v>
      </c>
      <c r="C58" s="42"/>
      <c r="D58" s="42"/>
      <c r="E58" s="20">
        <f t="shared" si="3"/>
        <v>12.573</v>
      </c>
      <c r="F58" s="20">
        <v>12.573</v>
      </c>
      <c r="G58" s="36"/>
      <c r="H58" s="36"/>
    </row>
    <row r="59" spans="1:8" ht="12.75">
      <c r="A59" s="30" t="s">
        <v>62</v>
      </c>
      <c r="B59" s="38"/>
      <c r="C59" s="32" t="s">
        <v>13</v>
      </c>
      <c r="D59" s="15" t="s">
        <v>14</v>
      </c>
      <c r="E59" s="33">
        <f t="shared" si="3"/>
        <v>352.2568</v>
      </c>
      <c r="F59" s="33">
        <f>F60+F61+F62+F63</f>
        <v>112</v>
      </c>
      <c r="G59" s="33">
        <f>G60+G61+G62+G63</f>
        <v>117.60000000000002</v>
      </c>
      <c r="H59" s="33">
        <f>H60+H61+H62+H63</f>
        <v>122.6568</v>
      </c>
    </row>
    <row r="60" spans="1:8" ht="25.5">
      <c r="A60" s="30"/>
      <c r="B60" s="38" t="s">
        <v>63</v>
      </c>
      <c r="C60" s="32"/>
      <c r="D60" s="26"/>
      <c r="E60" s="20">
        <f t="shared" si="3"/>
        <v>19.282914650000002</v>
      </c>
      <c r="F60" s="20">
        <v>6.131</v>
      </c>
      <c r="G60" s="20">
        <f>F60*1.05</f>
        <v>6.437550000000001</v>
      </c>
      <c r="H60" s="20">
        <f>G60*1.043</f>
        <v>6.71436465</v>
      </c>
    </row>
    <row r="61" spans="1:8" ht="25.5">
      <c r="A61" s="30"/>
      <c r="B61" s="38" t="s">
        <v>64</v>
      </c>
      <c r="C61" s="32"/>
      <c r="D61" s="26"/>
      <c r="E61" s="20">
        <f t="shared" si="3"/>
        <v>70.92627764999999</v>
      </c>
      <c r="F61" s="20">
        <v>22.551</v>
      </c>
      <c r="G61" s="20">
        <f>F61*1.05</f>
        <v>23.678549999999998</v>
      </c>
      <c r="H61" s="20">
        <f>G61*1.043</f>
        <v>24.696727649999996</v>
      </c>
    </row>
    <row r="62" spans="1:8" ht="25.5">
      <c r="A62" s="30"/>
      <c r="B62" s="38" t="s">
        <v>65</v>
      </c>
      <c r="C62" s="32"/>
      <c r="D62" s="26"/>
      <c r="E62" s="20">
        <f t="shared" si="3"/>
        <v>229.1682096</v>
      </c>
      <c r="F62" s="20">
        <v>72.864</v>
      </c>
      <c r="G62" s="20">
        <f>F62*1.05</f>
        <v>76.50720000000001</v>
      </c>
      <c r="H62" s="20">
        <f>G62*1.043</f>
        <v>79.79700960000001</v>
      </c>
    </row>
    <row r="63" spans="1:8" ht="38.25">
      <c r="A63" s="30"/>
      <c r="B63" s="38" t="s">
        <v>66</v>
      </c>
      <c r="C63" s="32"/>
      <c r="D63" s="42"/>
      <c r="E63" s="20">
        <f t="shared" si="3"/>
        <v>32.8793981</v>
      </c>
      <c r="F63" s="20">
        <v>10.454</v>
      </c>
      <c r="G63" s="20">
        <f>F63*1.05</f>
        <v>10.976700000000001</v>
      </c>
      <c r="H63" s="20">
        <f>G63*1.043</f>
        <v>11.4486981</v>
      </c>
    </row>
    <row r="64" spans="1:8" ht="12.75" customHeight="1">
      <c r="A64" s="39" t="s">
        <v>67</v>
      </c>
      <c r="B64" s="38"/>
      <c r="C64" s="15" t="s">
        <v>13</v>
      </c>
      <c r="D64" s="15" t="s">
        <v>14</v>
      </c>
      <c r="E64" s="33">
        <f t="shared" si="3"/>
        <v>113373.44607079998</v>
      </c>
      <c r="F64" s="33">
        <f>F65+F67+F68+F70+F71+F72+F73+F74+F75+F76+F77+F78</f>
        <v>37240.202</v>
      </c>
      <c r="G64" s="33">
        <f>G65+G67+G68+G70+G71+G72+G73+G74+G75+G76+G77+G78</f>
        <v>37265.4156</v>
      </c>
      <c r="H64" s="33">
        <f>H65+H67+H68+H70+H71+H72+H73+H74+H75+H76+H77+H78</f>
        <v>38867.82847079999</v>
      </c>
    </row>
    <row r="65" spans="1:8" ht="25.5">
      <c r="A65" s="40"/>
      <c r="B65" s="38" t="s">
        <v>68</v>
      </c>
      <c r="C65" s="26"/>
      <c r="D65" s="26"/>
      <c r="E65" s="20">
        <f t="shared" si="3"/>
        <v>39932.94108595</v>
      </c>
      <c r="F65" s="20">
        <f>3000+9854.112-0.012-157.427</f>
        <v>12696.672999999999</v>
      </c>
      <c r="G65" s="20">
        <f aca="true" t="shared" si="8" ref="G65:G77">F65*1.05</f>
        <v>13331.50665</v>
      </c>
      <c r="H65" s="20">
        <f aca="true" t="shared" si="9" ref="H65:H77">G65*1.043</f>
        <v>13904.761435949998</v>
      </c>
    </row>
    <row r="66" spans="1:8" s="37" customFormat="1" ht="89.25">
      <c r="A66" s="40"/>
      <c r="B66" s="35" t="s">
        <v>69</v>
      </c>
      <c r="C66" s="26"/>
      <c r="D66" s="26"/>
      <c r="E66" s="36">
        <f t="shared" si="3"/>
        <v>30992.622614999997</v>
      </c>
      <c r="F66" s="36">
        <f>9854.112-0.012</f>
        <v>9854.099999999999</v>
      </c>
      <c r="G66" s="36">
        <f t="shared" si="8"/>
        <v>10346.804999999998</v>
      </c>
      <c r="H66" s="36">
        <f t="shared" si="9"/>
        <v>10791.717614999998</v>
      </c>
    </row>
    <row r="67" spans="1:8" ht="38.25">
      <c r="A67" s="40"/>
      <c r="B67" s="38" t="s">
        <v>70</v>
      </c>
      <c r="C67" s="26"/>
      <c r="D67" s="26"/>
      <c r="E67" s="20">
        <f t="shared" si="3"/>
        <v>15932.829821149997</v>
      </c>
      <c r="F67" s="20">
        <f>4595.557+574.534-104.25</f>
        <v>5065.840999999999</v>
      </c>
      <c r="G67" s="20">
        <f t="shared" si="8"/>
        <v>5319.1330499999995</v>
      </c>
      <c r="H67" s="20">
        <f t="shared" si="9"/>
        <v>5547.855771149999</v>
      </c>
    </row>
    <row r="68" spans="1:8" ht="12.75">
      <c r="A68" s="40"/>
      <c r="B68" s="38" t="s">
        <v>71</v>
      </c>
      <c r="C68" s="26"/>
      <c r="D68" s="26"/>
      <c r="E68" s="20">
        <f t="shared" si="3"/>
        <v>3407.07494685</v>
      </c>
      <c r="F68" s="20">
        <f>1101.34+420-338.135-99.926</f>
        <v>1083.279</v>
      </c>
      <c r="G68" s="20">
        <f t="shared" si="8"/>
        <v>1137.44295</v>
      </c>
      <c r="H68" s="20">
        <f t="shared" si="9"/>
        <v>1186.35299685</v>
      </c>
    </row>
    <row r="69" spans="1:8" s="37" customFormat="1" ht="42.75" customHeight="1">
      <c r="A69" s="40"/>
      <c r="B69" s="35" t="s">
        <v>46</v>
      </c>
      <c r="C69" s="26"/>
      <c r="D69" s="26"/>
      <c r="E69" s="36">
        <f t="shared" si="3"/>
        <v>257.47770475000004</v>
      </c>
      <c r="F69" s="36">
        <f>420-338.135</f>
        <v>81.86500000000001</v>
      </c>
      <c r="G69" s="36">
        <f t="shared" si="8"/>
        <v>85.95825</v>
      </c>
      <c r="H69" s="36">
        <f t="shared" si="9"/>
        <v>89.65445475</v>
      </c>
    </row>
    <row r="70" spans="1:8" ht="25.5">
      <c r="A70" s="40"/>
      <c r="B70" s="38" t="s">
        <v>72</v>
      </c>
      <c r="C70" s="26"/>
      <c r="D70" s="26"/>
      <c r="E70" s="20">
        <f t="shared" si="3"/>
        <v>3658.4573508999997</v>
      </c>
      <c r="F70" s="20">
        <f>1300-136.794</f>
        <v>1163.206</v>
      </c>
      <c r="G70" s="20">
        <f t="shared" si="8"/>
        <v>1221.3663</v>
      </c>
      <c r="H70" s="20">
        <f t="shared" si="9"/>
        <v>1273.8850509</v>
      </c>
    </row>
    <row r="71" spans="1:8" ht="38.25">
      <c r="A71" s="40"/>
      <c r="B71" s="38" t="s">
        <v>73</v>
      </c>
      <c r="C71" s="26"/>
      <c r="D71" s="26"/>
      <c r="E71" s="20">
        <f t="shared" si="3"/>
        <v>167.7685913</v>
      </c>
      <c r="F71" s="20">
        <v>53.342</v>
      </c>
      <c r="G71" s="20">
        <f t="shared" si="8"/>
        <v>56.009100000000004</v>
      </c>
      <c r="H71" s="20">
        <f t="shared" si="9"/>
        <v>58.4174913</v>
      </c>
    </row>
    <row r="72" spans="1:8" ht="25.5">
      <c r="A72" s="40"/>
      <c r="B72" s="38" t="s">
        <v>74</v>
      </c>
      <c r="C72" s="26"/>
      <c r="D72" s="26"/>
      <c r="E72" s="20">
        <f t="shared" si="3"/>
        <v>39524.876744350004</v>
      </c>
      <c r="F72" s="20">
        <f>13000+385.875-818.463-0.483</f>
        <v>12566.929</v>
      </c>
      <c r="G72" s="20">
        <f t="shared" si="8"/>
        <v>13195.275450000001</v>
      </c>
      <c r="H72" s="20">
        <f t="shared" si="9"/>
        <v>13762.67229435</v>
      </c>
    </row>
    <row r="73" spans="1:8" ht="38.25">
      <c r="A73" s="40"/>
      <c r="B73" s="38" t="s">
        <v>75</v>
      </c>
      <c r="C73" s="26"/>
      <c r="D73" s="26"/>
      <c r="E73" s="20">
        <f aca="true" t="shared" si="10" ref="E73:E104">F73+G73+H73</f>
        <v>123.09173555000001</v>
      </c>
      <c r="F73" s="20">
        <v>39.137</v>
      </c>
      <c r="G73" s="20">
        <f t="shared" si="8"/>
        <v>41.09385</v>
      </c>
      <c r="H73" s="20">
        <f t="shared" si="9"/>
        <v>42.86088555</v>
      </c>
    </row>
    <row r="74" spans="1:8" ht="25.5">
      <c r="A74" s="40"/>
      <c r="B74" s="38" t="s">
        <v>76</v>
      </c>
      <c r="C74" s="26"/>
      <c r="D74" s="26"/>
      <c r="E74" s="20">
        <f t="shared" si="10"/>
        <v>4283.011802449999</v>
      </c>
      <c r="F74" s="20">
        <f>1500-138.217</f>
        <v>1361.783</v>
      </c>
      <c r="G74" s="20">
        <f t="shared" si="8"/>
        <v>1429.87215</v>
      </c>
      <c r="H74" s="20">
        <f t="shared" si="9"/>
        <v>1491.3566524499997</v>
      </c>
    </row>
    <row r="75" spans="1:8" ht="25.5">
      <c r="A75" s="40"/>
      <c r="B75" s="38" t="s">
        <v>77</v>
      </c>
      <c r="C75" s="26"/>
      <c r="D75" s="26"/>
      <c r="E75" s="20">
        <f t="shared" si="10"/>
        <v>447.04218555</v>
      </c>
      <c r="F75" s="20">
        <f>52.805+103.047-13.715</f>
        <v>142.137</v>
      </c>
      <c r="G75" s="20">
        <f t="shared" si="8"/>
        <v>149.24385</v>
      </c>
      <c r="H75" s="20">
        <f t="shared" si="9"/>
        <v>155.66133555</v>
      </c>
    </row>
    <row r="76" spans="1:8" ht="25.5">
      <c r="A76" s="40"/>
      <c r="B76" s="38" t="s">
        <v>78</v>
      </c>
      <c r="C76" s="26"/>
      <c r="D76" s="26"/>
      <c r="E76" s="20">
        <f t="shared" si="10"/>
        <v>127.40688134999996</v>
      </c>
      <c r="F76" s="20">
        <f>98.6-58.091</f>
        <v>40.50899999999999</v>
      </c>
      <c r="G76" s="20">
        <f t="shared" si="8"/>
        <v>42.53444999999999</v>
      </c>
      <c r="H76" s="20">
        <f t="shared" si="9"/>
        <v>44.36343134999999</v>
      </c>
    </row>
    <row r="77" spans="1:8" ht="25.5">
      <c r="A77" s="40"/>
      <c r="B77" s="18" t="s">
        <v>79</v>
      </c>
      <c r="C77" s="26"/>
      <c r="D77" s="26"/>
      <c r="E77" s="20">
        <f t="shared" si="10"/>
        <v>4019.6149254</v>
      </c>
      <c r="F77" s="20">
        <f>1500-221.964</f>
        <v>1278.036</v>
      </c>
      <c r="G77" s="20">
        <f t="shared" si="8"/>
        <v>1341.9378000000002</v>
      </c>
      <c r="H77" s="20">
        <f t="shared" si="9"/>
        <v>1399.6411254</v>
      </c>
    </row>
    <row r="78" spans="1:8" ht="25.5">
      <c r="A78" s="41"/>
      <c r="B78" s="18" t="s">
        <v>61</v>
      </c>
      <c r="C78" s="42"/>
      <c r="D78" s="42"/>
      <c r="E78" s="20">
        <f t="shared" si="10"/>
        <v>1749.33</v>
      </c>
      <c r="F78" s="20">
        <v>1749.33</v>
      </c>
      <c r="G78" s="36"/>
      <c r="H78" s="36"/>
    </row>
    <row r="79" spans="1:8" ht="12.75" customHeight="1">
      <c r="A79" s="39" t="s">
        <v>80</v>
      </c>
      <c r="B79" s="18"/>
      <c r="C79" s="15" t="s">
        <v>13</v>
      </c>
      <c r="D79" s="15" t="s">
        <v>14</v>
      </c>
      <c r="E79" s="33">
        <f t="shared" si="10"/>
        <v>80923.92252405</v>
      </c>
      <c r="F79" s="33">
        <f>F80+F82+F83+F84+F86+F88</f>
        <v>26178.135</v>
      </c>
      <c r="G79" s="33">
        <f>G80+G82+G83+G84+G86+G88</f>
        <v>26796.76335</v>
      </c>
      <c r="H79" s="33">
        <f>H80+H82+H83+H84+H86+H88</f>
        <v>27949.02417405</v>
      </c>
    </row>
    <row r="80" spans="1:8" ht="25.5">
      <c r="A80" s="40"/>
      <c r="B80" s="38" t="s">
        <v>81</v>
      </c>
      <c r="C80" s="26"/>
      <c r="D80" s="26"/>
      <c r="E80" s="20">
        <f t="shared" si="10"/>
        <v>47723.35812025</v>
      </c>
      <c r="F80" s="20">
        <f>1899.964+2000+11592.944-319.273</f>
        <v>15173.635</v>
      </c>
      <c r="G80" s="20">
        <f aca="true" t="shared" si="11" ref="G80:G87">F80*1.05</f>
        <v>15932.316750000002</v>
      </c>
      <c r="H80" s="20">
        <f aca="true" t="shared" si="12" ref="H80:H87">G80*1.043</f>
        <v>16617.40637025</v>
      </c>
    </row>
    <row r="81" spans="1:8" ht="89.25">
      <c r="A81" s="40"/>
      <c r="B81" s="35" t="s">
        <v>69</v>
      </c>
      <c r="C81" s="26"/>
      <c r="D81" s="26"/>
      <c r="E81" s="36">
        <f t="shared" si="10"/>
        <v>36461.5478216</v>
      </c>
      <c r="F81" s="36">
        <v>11592.944</v>
      </c>
      <c r="G81" s="36">
        <f t="shared" si="11"/>
        <v>12172.5912</v>
      </c>
      <c r="H81" s="36">
        <f t="shared" si="12"/>
        <v>12696.0126216</v>
      </c>
    </row>
    <row r="82" spans="1:8" ht="12.75">
      <c r="A82" s="40"/>
      <c r="B82" s="38" t="s">
        <v>82</v>
      </c>
      <c r="C82" s="26"/>
      <c r="D82" s="26"/>
      <c r="E82" s="20">
        <f t="shared" si="10"/>
        <v>314.515</v>
      </c>
      <c r="F82" s="20">
        <v>100</v>
      </c>
      <c r="G82" s="20">
        <f t="shared" si="11"/>
        <v>105</v>
      </c>
      <c r="H82" s="20">
        <f t="shared" si="12"/>
        <v>109.51499999999999</v>
      </c>
    </row>
    <row r="83" spans="1:8" ht="12.75">
      <c r="A83" s="40"/>
      <c r="B83" s="38" t="s">
        <v>83</v>
      </c>
      <c r="C83" s="26"/>
      <c r="D83" s="26"/>
      <c r="E83" s="20">
        <f t="shared" si="10"/>
        <v>2830.7482253999997</v>
      </c>
      <c r="F83" s="20">
        <v>900.036</v>
      </c>
      <c r="G83" s="20">
        <f t="shared" si="11"/>
        <v>945.0378</v>
      </c>
      <c r="H83" s="20">
        <f t="shared" si="12"/>
        <v>985.6744253999999</v>
      </c>
    </row>
    <row r="84" spans="1:8" ht="25.5">
      <c r="A84" s="40"/>
      <c r="B84" s="18" t="s">
        <v>84</v>
      </c>
      <c r="C84" s="26"/>
      <c r="D84" s="26"/>
      <c r="E84" s="20">
        <f t="shared" si="10"/>
        <v>23754.08819635</v>
      </c>
      <c r="F84" s="20">
        <f>7552.597+0.012</f>
        <v>7552.6089999999995</v>
      </c>
      <c r="G84" s="20">
        <f t="shared" si="11"/>
        <v>7930.23945</v>
      </c>
      <c r="H84" s="20">
        <f t="shared" si="12"/>
        <v>8271.23974635</v>
      </c>
    </row>
    <row r="85" spans="1:8" ht="89.25">
      <c r="A85" s="40"/>
      <c r="B85" s="35" t="s">
        <v>69</v>
      </c>
      <c r="C85" s="26"/>
      <c r="D85" s="26"/>
      <c r="E85" s="36">
        <f t="shared" si="10"/>
        <v>23754.08819635</v>
      </c>
      <c r="F85" s="36">
        <f>7552.597+0.012</f>
        <v>7552.6089999999995</v>
      </c>
      <c r="G85" s="36">
        <f t="shared" si="11"/>
        <v>7930.23945</v>
      </c>
      <c r="H85" s="36">
        <f t="shared" si="12"/>
        <v>8271.23974635</v>
      </c>
    </row>
    <row r="86" spans="1:8" ht="25.5">
      <c r="A86" s="40"/>
      <c r="B86" s="18" t="s">
        <v>85</v>
      </c>
      <c r="C86" s="26"/>
      <c r="D86" s="26"/>
      <c r="E86" s="20">
        <f t="shared" si="10"/>
        <v>5643.80498205</v>
      </c>
      <c r="F86" s="20">
        <v>1794.447</v>
      </c>
      <c r="G86" s="20">
        <f t="shared" si="11"/>
        <v>1884.16935</v>
      </c>
      <c r="H86" s="20">
        <f t="shared" si="12"/>
        <v>1965.1886320499998</v>
      </c>
    </row>
    <row r="87" spans="1:8" ht="89.25">
      <c r="A87" s="40"/>
      <c r="B87" s="35" t="s">
        <v>69</v>
      </c>
      <c r="C87" s="26"/>
      <c r="D87" s="26"/>
      <c r="E87" s="36">
        <f t="shared" si="10"/>
        <v>5643.80498205</v>
      </c>
      <c r="F87" s="36">
        <v>1794.447</v>
      </c>
      <c r="G87" s="36">
        <f t="shared" si="11"/>
        <v>1884.16935</v>
      </c>
      <c r="H87" s="36">
        <f t="shared" si="12"/>
        <v>1965.1886320499998</v>
      </c>
    </row>
    <row r="88" spans="1:8" ht="25.5">
      <c r="A88" s="40"/>
      <c r="B88" s="18" t="s">
        <v>61</v>
      </c>
      <c r="C88" s="26"/>
      <c r="D88" s="26"/>
      <c r="E88" s="20">
        <f t="shared" si="10"/>
        <v>657.408</v>
      </c>
      <c r="F88" s="20">
        <f>319.273+338.135</f>
        <v>657.408</v>
      </c>
      <c r="G88" s="36"/>
      <c r="H88" s="36"/>
    </row>
    <row r="89" spans="1:8" s="37" customFormat="1" ht="42.75" customHeight="1">
      <c r="A89" s="41"/>
      <c r="B89" s="35" t="s">
        <v>46</v>
      </c>
      <c r="C89" s="42"/>
      <c r="D89" s="42"/>
      <c r="E89" s="36">
        <f t="shared" si="10"/>
        <v>338.135</v>
      </c>
      <c r="F89" s="36">
        <v>338.135</v>
      </c>
      <c r="G89" s="36"/>
      <c r="H89" s="36"/>
    </row>
    <row r="90" spans="1:8" ht="12.75" customHeight="1">
      <c r="A90" s="30" t="s">
        <v>44</v>
      </c>
      <c r="B90" s="18"/>
      <c r="C90" s="32" t="s">
        <v>86</v>
      </c>
      <c r="D90" s="32" t="s">
        <v>14</v>
      </c>
      <c r="E90" s="33">
        <f t="shared" si="10"/>
        <v>411.26985</v>
      </c>
      <c r="F90" s="33">
        <f>F91+F92</f>
        <v>198.9</v>
      </c>
      <c r="G90" s="33">
        <f>G91+G92</f>
        <v>103.95</v>
      </c>
      <c r="H90" s="33">
        <f>H91+H92</f>
        <v>108.41985</v>
      </c>
    </row>
    <row r="91" spans="1:8" ht="38.25">
      <c r="A91" s="30"/>
      <c r="B91" s="38" t="s">
        <v>87</v>
      </c>
      <c r="C91" s="32"/>
      <c r="D91" s="32"/>
      <c r="E91" s="20">
        <f t="shared" si="10"/>
        <v>311.36985</v>
      </c>
      <c r="F91" s="20">
        <v>99</v>
      </c>
      <c r="G91" s="20">
        <f>F91*1.05</f>
        <v>103.95</v>
      </c>
      <c r="H91" s="20">
        <f>G91*1.043</f>
        <v>108.41985</v>
      </c>
    </row>
    <row r="92" spans="1:8" ht="12.75">
      <c r="A92" s="30"/>
      <c r="B92" s="38" t="s">
        <v>88</v>
      </c>
      <c r="C92" s="32"/>
      <c r="D92" s="32"/>
      <c r="E92" s="20">
        <f t="shared" si="10"/>
        <v>99.9</v>
      </c>
      <c r="F92" s="20">
        <v>99.9</v>
      </c>
      <c r="G92" s="20"/>
      <c r="H92" s="20"/>
    </row>
    <row r="93" spans="1:8" ht="12.75">
      <c r="A93" s="30" t="s">
        <v>67</v>
      </c>
      <c r="B93" s="18"/>
      <c r="C93" s="32" t="s">
        <v>86</v>
      </c>
      <c r="D93" s="32" t="s">
        <v>14</v>
      </c>
      <c r="E93" s="33">
        <f t="shared" si="10"/>
        <v>566.08611305</v>
      </c>
      <c r="F93" s="33">
        <f>F94+F95+F96</f>
        <v>179.987</v>
      </c>
      <c r="G93" s="33">
        <f>G94+G95+G96</f>
        <v>188.98635000000002</v>
      </c>
      <c r="H93" s="33">
        <f>H94+H95+H96</f>
        <v>197.11276304999998</v>
      </c>
    </row>
    <row r="94" spans="1:8" ht="25.5" customHeight="1">
      <c r="A94" s="30"/>
      <c r="B94" s="38" t="s">
        <v>68</v>
      </c>
      <c r="C94" s="32"/>
      <c r="D94" s="32"/>
      <c r="E94" s="20">
        <f t="shared" si="10"/>
        <v>157.23548395</v>
      </c>
      <c r="F94" s="20">
        <f>29.97+20.023</f>
        <v>49.992999999999995</v>
      </c>
      <c r="G94" s="20">
        <f>F94*1.05</f>
        <v>52.49265</v>
      </c>
      <c r="H94" s="20">
        <f>G94*1.043</f>
        <v>54.749833949999996</v>
      </c>
    </row>
    <row r="95" spans="1:8" ht="25.5">
      <c r="A95" s="30"/>
      <c r="B95" s="38" t="s">
        <v>89</v>
      </c>
      <c r="C95" s="32"/>
      <c r="D95" s="32"/>
      <c r="E95" s="20">
        <f t="shared" si="10"/>
        <v>157.2386291</v>
      </c>
      <c r="F95" s="20">
        <v>49.994</v>
      </c>
      <c r="G95" s="20">
        <f>F95*1.05</f>
        <v>52.493700000000004</v>
      </c>
      <c r="H95" s="20">
        <f>G95*1.043</f>
        <v>54.7509291</v>
      </c>
    </row>
    <row r="96" spans="1:8" ht="25.5">
      <c r="A96" s="30"/>
      <c r="B96" s="38" t="s">
        <v>90</v>
      </c>
      <c r="C96" s="32"/>
      <c r="D96" s="32"/>
      <c r="E96" s="20">
        <f t="shared" si="10"/>
        <v>251.612</v>
      </c>
      <c r="F96" s="20">
        <v>80</v>
      </c>
      <c r="G96" s="20">
        <f>F96*1.05</f>
        <v>84</v>
      </c>
      <c r="H96" s="20">
        <f>G96*1.043</f>
        <v>87.612</v>
      </c>
    </row>
    <row r="97" spans="1:8" ht="12.75" customHeight="1">
      <c r="A97" s="30" t="s">
        <v>91</v>
      </c>
      <c r="B97" s="38"/>
      <c r="C97" s="32" t="s">
        <v>86</v>
      </c>
      <c r="D97" s="32" t="s">
        <v>14</v>
      </c>
      <c r="E97" s="33">
        <f t="shared" si="10"/>
        <v>332.1592915</v>
      </c>
      <c r="F97" s="33">
        <f>F98+F99</f>
        <v>105.61</v>
      </c>
      <c r="G97" s="33">
        <f>G98+G99</f>
        <v>110.8905</v>
      </c>
      <c r="H97" s="33">
        <f>H98+H99</f>
        <v>115.65879149999999</v>
      </c>
    </row>
    <row r="98" spans="1:8" ht="25.5">
      <c r="A98" s="30"/>
      <c r="B98" s="38" t="s">
        <v>92</v>
      </c>
      <c r="C98" s="32"/>
      <c r="D98" s="32"/>
      <c r="E98" s="20">
        <f t="shared" si="10"/>
        <v>31.2376298</v>
      </c>
      <c r="F98" s="20">
        <v>9.932</v>
      </c>
      <c r="G98" s="20">
        <f>F98*1.05</f>
        <v>10.428600000000001</v>
      </c>
      <c r="H98" s="20">
        <f>G98*1.043</f>
        <v>10.8770298</v>
      </c>
    </row>
    <row r="99" spans="1:8" ht="12.75">
      <c r="A99" s="30"/>
      <c r="B99" s="38" t="s">
        <v>93</v>
      </c>
      <c r="C99" s="32"/>
      <c r="D99" s="32"/>
      <c r="E99" s="20">
        <f t="shared" si="10"/>
        <v>300.9216617</v>
      </c>
      <c r="F99" s="20">
        <v>95.678</v>
      </c>
      <c r="G99" s="20">
        <f>F99*1.05</f>
        <v>100.4619</v>
      </c>
      <c r="H99" s="20">
        <f>G99*1.043</f>
        <v>104.78176169999999</v>
      </c>
    </row>
    <row r="100" spans="1:8" ht="39.75" customHeight="1">
      <c r="A100" s="30" t="s">
        <v>94</v>
      </c>
      <c r="B100" s="38"/>
      <c r="C100" s="32" t="s">
        <v>86</v>
      </c>
      <c r="D100" s="32" t="s">
        <v>14</v>
      </c>
      <c r="E100" s="33">
        <f t="shared" si="10"/>
        <v>268.60524545</v>
      </c>
      <c r="F100" s="33">
        <f>F101</f>
        <v>85.403</v>
      </c>
      <c r="G100" s="33">
        <f>G101</f>
        <v>89.67315</v>
      </c>
      <c r="H100" s="33">
        <f>H101</f>
        <v>93.52909545</v>
      </c>
    </row>
    <row r="101" spans="1:8" ht="12.75">
      <c r="A101" s="30"/>
      <c r="B101" s="38" t="s">
        <v>95</v>
      </c>
      <c r="C101" s="32"/>
      <c r="D101" s="32"/>
      <c r="E101" s="20">
        <f t="shared" si="10"/>
        <v>268.60524545</v>
      </c>
      <c r="F101" s="20">
        <v>85.403</v>
      </c>
      <c r="G101" s="20">
        <f>F101*1.05</f>
        <v>89.67315</v>
      </c>
      <c r="H101" s="20">
        <f>G101*1.043</f>
        <v>93.52909545</v>
      </c>
    </row>
    <row r="102" spans="1:8" ht="12.75" customHeight="1">
      <c r="A102" s="30" t="s">
        <v>44</v>
      </c>
      <c r="B102" s="38"/>
      <c r="C102" s="32" t="s">
        <v>96</v>
      </c>
      <c r="D102" s="32" t="s">
        <v>14</v>
      </c>
      <c r="E102" s="33">
        <f t="shared" si="10"/>
        <v>1091.25128</v>
      </c>
      <c r="F102" s="33">
        <f>F103+F104+F105+F106</f>
        <v>415.1</v>
      </c>
      <c r="G102" s="33">
        <f>G103+G104+G105+G106</f>
        <v>330.96000000000004</v>
      </c>
      <c r="H102" s="33">
        <f>H103+H104+H105+H106</f>
        <v>345.19128</v>
      </c>
    </row>
    <row r="103" spans="1:8" ht="25.5">
      <c r="A103" s="30"/>
      <c r="B103" s="38" t="s">
        <v>97</v>
      </c>
      <c r="C103" s="32"/>
      <c r="D103" s="32"/>
      <c r="E103" s="20">
        <f t="shared" si="10"/>
        <v>267.96678</v>
      </c>
      <c r="F103" s="20">
        <v>85.2</v>
      </c>
      <c r="G103" s="20">
        <f>F103*1.05</f>
        <v>89.46000000000001</v>
      </c>
      <c r="H103" s="20">
        <f>G103*1.043</f>
        <v>93.30678</v>
      </c>
    </row>
    <row r="104" spans="1:8" ht="12.75">
      <c r="A104" s="30"/>
      <c r="B104" s="38" t="s">
        <v>98</v>
      </c>
      <c r="C104" s="32"/>
      <c r="D104" s="32"/>
      <c r="E104" s="20">
        <f t="shared" si="10"/>
        <v>188.709</v>
      </c>
      <c r="F104" s="20">
        <v>60</v>
      </c>
      <c r="G104" s="20">
        <f>F104*1.05</f>
        <v>63</v>
      </c>
      <c r="H104" s="20">
        <f>G104*1.043</f>
        <v>65.70899999999999</v>
      </c>
    </row>
    <row r="105" spans="1:8" ht="38.25" customHeight="1">
      <c r="A105" s="30"/>
      <c r="B105" s="38" t="s">
        <v>87</v>
      </c>
      <c r="C105" s="32"/>
      <c r="D105" s="32"/>
      <c r="E105" s="20">
        <f>F105+G105+H105</f>
        <v>534.6755</v>
      </c>
      <c r="F105" s="20">
        <f>120+50</f>
        <v>170</v>
      </c>
      <c r="G105" s="20">
        <f>F105*1.05</f>
        <v>178.5</v>
      </c>
      <c r="H105" s="20">
        <f>G105*1.043</f>
        <v>186.1755</v>
      </c>
    </row>
    <row r="106" spans="1:8" ht="12.75">
      <c r="A106" s="30"/>
      <c r="B106" s="38" t="s">
        <v>88</v>
      </c>
      <c r="C106" s="32"/>
      <c r="D106" s="32"/>
      <c r="E106" s="20">
        <f>F106+G106+H106</f>
        <v>99.9</v>
      </c>
      <c r="F106" s="20">
        <v>99.9</v>
      </c>
      <c r="G106" s="20"/>
      <c r="H106" s="20"/>
    </row>
    <row r="107" spans="1:8" ht="25.5" customHeight="1">
      <c r="A107" s="30" t="s">
        <v>67</v>
      </c>
      <c r="B107" s="38"/>
      <c r="C107" s="32" t="s">
        <v>96</v>
      </c>
      <c r="D107" s="32" t="s">
        <v>14</v>
      </c>
      <c r="E107" s="33">
        <f>F107+G107+H107</f>
        <v>994.3863497499999</v>
      </c>
      <c r="F107" s="33">
        <f>F108+F109+F110+F111+F112</f>
        <v>316.165</v>
      </c>
      <c r="G107" s="33">
        <f>G108+G109+G110+G111+G112</f>
        <v>331.97325</v>
      </c>
      <c r="H107" s="33">
        <f>H108+H109+H110+H111+H112</f>
        <v>346.24809975</v>
      </c>
    </row>
    <row r="108" spans="1:8" ht="25.5">
      <c r="A108" s="30"/>
      <c r="B108" s="38" t="s">
        <v>68</v>
      </c>
      <c r="C108" s="32"/>
      <c r="D108" s="32"/>
      <c r="E108" s="20">
        <f>F108+G108+H108</f>
        <v>166.1582745</v>
      </c>
      <c r="F108" s="20">
        <v>52.83</v>
      </c>
      <c r="G108" s="20">
        <f>F108*1.05</f>
        <v>55.4715</v>
      </c>
      <c r="H108" s="20">
        <f>G108*1.043</f>
        <v>57.85677449999999</v>
      </c>
    </row>
    <row r="109" spans="1:8" ht="25.5">
      <c r="A109" s="30"/>
      <c r="B109" s="38" t="s">
        <v>99</v>
      </c>
      <c r="C109" s="32"/>
      <c r="D109" s="32"/>
      <c r="E109" s="20">
        <f>F109+G109+H109</f>
        <v>78.62875</v>
      </c>
      <c r="F109" s="20">
        <v>25</v>
      </c>
      <c r="G109" s="20">
        <f>F109*1.05</f>
        <v>26.25</v>
      </c>
      <c r="H109" s="20">
        <f>G109*1.043</f>
        <v>27.378749999999997</v>
      </c>
    </row>
    <row r="110" spans="1:8" ht="25.5">
      <c r="A110" s="30"/>
      <c r="B110" s="38" t="s">
        <v>100</v>
      </c>
      <c r="C110" s="32"/>
      <c r="D110" s="32"/>
      <c r="E110" s="20">
        <f>F110+G110+H110</f>
        <v>50.3224</v>
      </c>
      <c r="F110" s="20">
        <v>16</v>
      </c>
      <c r="G110" s="20">
        <f>F110*1.05</f>
        <v>16.8</v>
      </c>
      <c r="H110" s="20">
        <f>G110*1.043</f>
        <v>17.5224</v>
      </c>
    </row>
    <row r="111" spans="1:8" ht="12.75">
      <c r="A111" s="30"/>
      <c r="B111" s="38" t="s">
        <v>101</v>
      </c>
      <c r="C111" s="32"/>
      <c r="D111" s="32"/>
      <c r="E111" s="20">
        <f>F111+G111+H111</f>
        <v>62.903</v>
      </c>
      <c r="F111" s="20">
        <v>20</v>
      </c>
      <c r="G111" s="20">
        <f>F111*1.05</f>
        <v>21</v>
      </c>
      <c r="H111" s="20">
        <f>G111*1.043</f>
        <v>21.903</v>
      </c>
    </row>
    <row r="112" spans="1:8" ht="25.5">
      <c r="A112" s="30"/>
      <c r="B112" s="38" t="s">
        <v>102</v>
      </c>
      <c r="C112" s="32"/>
      <c r="D112" s="32"/>
      <c r="E112" s="20">
        <f>F112+G112+H112</f>
        <v>636.37392525</v>
      </c>
      <c r="F112" s="20">
        <f>41.49+51.78+109.065</f>
        <v>202.335</v>
      </c>
      <c r="G112" s="20">
        <f>F112*1.05</f>
        <v>212.45175</v>
      </c>
      <c r="H112" s="20">
        <f>G112*1.043</f>
        <v>221.58717525</v>
      </c>
    </row>
    <row r="113" spans="1:8" ht="12.75">
      <c r="A113" s="30" t="s">
        <v>91</v>
      </c>
      <c r="B113" s="18"/>
      <c r="C113" s="32" t="s">
        <v>96</v>
      </c>
      <c r="D113" s="32" t="s">
        <v>14</v>
      </c>
      <c r="E113" s="33">
        <f>F113+G113+H113</f>
        <v>527.441655</v>
      </c>
      <c r="F113" s="33">
        <f>F114+F115</f>
        <v>167.7</v>
      </c>
      <c r="G113" s="33">
        <f>G114+G115</f>
        <v>176.085</v>
      </c>
      <c r="H113" s="33">
        <f>H114+H115</f>
        <v>183.656655</v>
      </c>
    </row>
    <row r="114" spans="1:8" ht="25.5">
      <c r="A114" s="30"/>
      <c r="B114" s="38" t="s">
        <v>92</v>
      </c>
      <c r="C114" s="32"/>
      <c r="D114" s="32"/>
      <c r="E114" s="20">
        <f>F114+G114+H114</f>
        <v>24.217655</v>
      </c>
      <c r="F114" s="20">
        <v>7.7</v>
      </c>
      <c r="G114" s="20">
        <f>F114*1.05</f>
        <v>8.085</v>
      </c>
      <c r="H114" s="20">
        <f>G114*1.043</f>
        <v>8.432655</v>
      </c>
    </row>
    <row r="115" spans="1:8" ht="12.75">
      <c r="A115" s="30"/>
      <c r="B115" s="38" t="s">
        <v>93</v>
      </c>
      <c r="C115" s="32"/>
      <c r="D115" s="32"/>
      <c r="E115" s="20">
        <f>F115+G115+H115</f>
        <v>503.224</v>
      </c>
      <c r="F115" s="20">
        <v>160</v>
      </c>
      <c r="G115" s="20">
        <f>F115*1.05</f>
        <v>168</v>
      </c>
      <c r="H115" s="20">
        <f>G115*1.043</f>
        <v>175.224</v>
      </c>
    </row>
    <row r="116" spans="1:8" ht="12.75">
      <c r="A116" s="23" t="s">
        <v>103</v>
      </c>
      <c r="B116" s="38"/>
      <c r="C116" s="31"/>
      <c r="D116" s="31"/>
      <c r="E116" s="33">
        <f>E117</f>
        <v>38.907</v>
      </c>
      <c r="F116" s="33">
        <f>F117</f>
        <v>38.907</v>
      </c>
      <c r="G116" s="33">
        <f>G117</f>
        <v>0</v>
      </c>
      <c r="H116" s="33">
        <f>H117</f>
        <v>0</v>
      </c>
    </row>
    <row r="117" spans="1:8" ht="51">
      <c r="A117" s="43"/>
      <c r="B117" s="18" t="s">
        <v>61</v>
      </c>
      <c r="C117" s="31" t="s">
        <v>96</v>
      </c>
      <c r="D117" s="31" t="s">
        <v>14</v>
      </c>
      <c r="E117" s="20">
        <f aca="true" t="shared" si="13" ref="E117:E148">F117+G117+H117</f>
        <v>38.907</v>
      </c>
      <c r="F117" s="20">
        <v>38.907</v>
      </c>
      <c r="G117" s="20"/>
      <c r="H117" s="20"/>
    </row>
    <row r="118" spans="1:8" ht="12.75" customHeight="1">
      <c r="A118" s="30" t="s">
        <v>44</v>
      </c>
      <c r="B118" s="38"/>
      <c r="C118" s="32" t="s">
        <v>104</v>
      </c>
      <c r="D118" s="32" t="s">
        <v>14</v>
      </c>
      <c r="E118" s="33">
        <f t="shared" si="13"/>
        <v>735.7298143</v>
      </c>
      <c r="F118" s="33">
        <f>F119+F120+F121+F122</f>
        <v>302.062</v>
      </c>
      <c r="G118" s="33">
        <f>G119+G120+G121+G122</f>
        <v>212.27010000000004</v>
      </c>
      <c r="H118" s="33">
        <f>H119+H120+H121+H122</f>
        <v>221.39771430000002</v>
      </c>
    </row>
    <row r="119" spans="1:8" ht="25.5" customHeight="1">
      <c r="A119" s="30"/>
      <c r="B119" s="38" t="s">
        <v>97</v>
      </c>
      <c r="C119" s="32"/>
      <c r="D119" s="32"/>
      <c r="E119" s="20">
        <f t="shared" si="13"/>
        <v>313.4141975</v>
      </c>
      <c r="F119" s="20">
        <v>99.65</v>
      </c>
      <c r="G119" s="20">
        <f>F119*1.05</f>
        <v>104.63250000000001</v>
      </c>
      <c r="H119" s="20">
        <f>G119*1.043</f>
        <v>109.1316975</v>
      </c>
    </row>
    <row r="120" spans="1:8" ht="39" customHeight="1">
      <c r="A120" s="30"/>
      <c r="B120" s="38" t="s">
        <v>87</v>
      </c>
      <c r="C120" s="32"/>
      <c r="D120" s="32"/>
      <c r="E120" s="20">
        <f t="shared" si="13"/>
        <v>309.20598680000006</v>
      </c>
      <c r="F120" s="20">
        <f>33.04+65.272</f>
        <v>98.31200000000001</v>
      </c>
      <c r="G120" s="20">
        <f>F120*1.05</f>
        <v>103.22760000000002</v>
      </c>
      <c r="H120" s="20">
        <f>G120*1.043</f>
        <v>107.66638680000001</v>
      </c>
    </row>
    <row r="121" spans="1:8" ht="25.5">
      <c r="A121" s="30"/>
      <c r="B121" s="38" t="s">
        <v>105</v>
      </c>
      <c r="C121" s="32"/>
      <c r="D121" s="32"/>
      <c r="E121" s="20">
        <f t="shared" si="13"/>
        <v>13.209629999999999</v>
      </c>
      <c r="F121" s="20">
        <v>4.2</v>
      </c>
      <c r="G121" s="20">
        <f>F121*1.05</f>
        <v>4.41</v>
      </c>
      <c r="H121" s="20">
        <f>G121*1.043</f>
        <v>4.599629999999999</v>
      </c>
    </row>
    <row r="122" spans="1:8" ht="12.75">
      <c r="A122" s="30"/>
      <c r="B122" s="38" t="s">
        <v>88</v>
      </c>
      <c r="C122" s="32"/>
      <c r="D122" s="32"/>
      <c r="E122" s="20">
        <f t="shared" si="13"/>
        <v>99.9</v>
      </c>
      <c r="F122" s="20">
        <v>99.9</v>
      </c>
      <c r="G122" s="20"/>
      <c r="H122" s="20"/>
    </row>
    <row r="123" spans="1:8" ht="12.75">
      <c r="A123" s="30" t="s">
        <v>54</v>
      </c>
      <c r="B123" s="38"/>
      <c r="C123" s="32" t="s">
        <v>104</v>
      </c>
      <c r="D123" s="32" t="s">
        <v>14</v>
      </c>
      <c r="E123" s="33">
        <f t="shared" si="13"/>
        <v>13.7505958</v>
      </c>
      <c r="F123" s="33">
        <f>F124</f>
        <v>4.372</v>
      </c>
      <c r="G123" s="33">
        <f>G124</f>
        <v>4.5906</v>
      </c>
      <c r="H123" s="33">
        <f>H124</f>
        <v>4.7879958</v>
      </c>
    </row>
    <row r="124" spans="1:8" ht="25.5" customHeight="1">
      <c r="A124" s="30"/>
      <c r="B124" s="38" t="s">
        <v>106</v>
      </c>
      <c r="C124" s="32"/>
      <c r="D124" s="32"/>
      <c r="E124" s="20">
        <f t="shared" si="13"/>
        <v>13.7505958</v>
      </c>
      <c r="F124" s="20">
        <v>4.372</v>
      </c>
      <c r="G124" s="20">
        <f>F124*1.05</f>
        <v>4.5906</v>
      </c>
      <c r="H124" s="20">
        <f>G124*1.043</f>
        <v>4.7879958</v>
      </c>
    </row>
    <row r="125" spans="1:8" ht="12.75">
      <c r="A125" s="30" t="s">
        <v>67</v>
      </c>
      <c r="B125" s="38"/>
      <c r="C125" s="32" t="s">
        <v>104</v>
      </c>
      <c r="D125" s="32" t="s">
        <v>14</v>
      </c>
      <c r="E125" s="33">
        <f t="shared" si="13"/>
        <v>400.9877541</v>
      </c>
      <c r="F125" s="33">
        <f>F126+F127+F128+F129+F130+F131</f>
        <v>127.494</v>
      </c>
      <c r="G125" s="33">
        <f>G126+G127+G128+G129+G130+G131</f>
        <v>133.86870000000002</v>
      </c>
      <c r="H125" s="33">
        <f>H126+H127+H128+H129+H130+H131</f>
        <v>139.6250541</v>
      </c>
    </row>
    <row r="126" spans="1:8" ht="25.5">
      <c r="A126" s="30"/>
      <c r="B126" s="38" t="s">
        <v>107</v>
      </c>
      <c r="C126" s="32"/>
      <c r="D126" s="32"/>
      <c r="E126" s="20">
        <f t="shared" si="13"/>
        <v>14.706721400000001</v>
      </c>
      <c r="F126" s="20">
        <v>4.676</v>
      </c>
      <c r="G126" s="20">
        <f aca="true" t="shared" si="14" ref="G126:G131">F126*1.05</f>
        <v>4.909800000000001</v>
      </c>
      <c r="H126" s="20">
        <f aca="true" t="shared" si="15" ref="H126:H131">G126*1.043</f>
        <v>5.1209214</v>
      </c>
    </row>
    <row r="127" spans="1:8" ht="25.5">
      <c r="A127" s="30"/>
      <c r="B127" s="38" t="s">
        <v>108</v>
      </c>
      <c r="C127" s="32"/>
      <c r="D127" s="32"/>
      <c r="E127" s="20">
        <f t="shared" si="13"/>
        <v>50.95143</v>
      </c>
      <c r="F127" s="20">
        <v>16.2</v>
      </c>
      <c r="G127" s="20">
        <f t="shared" si="14"/>
        <v>17.01</v>
      </c>
      <c r="H127" s="20">
        <f t="shared" si="15"/>
        <v>17.74143</v>
      </c>
    </row>
    <row r="128" spans="1:8" ht="25.5">
      <c r="A128" s="30"/>
      <c r="B128" s="38" t="s">
        <v>102</v>
      </c>
      <c r="C128" s="32"/>
      <c r="D128" s="32"/>
      <c r="E128" s="20">
        <f t="shared" si="13"/>
        <v>172.70018649999997</v>
      </c>
      <c r="F128" s="20">
        <f>45.58+9.33</f>
        <v>54.91</v>
      </c>
      <c r="G128" s="20">
        <f t="shared" si="14"/>
        <v>57.655499999999996</v>
      </c>
      <c r="H128" s="20">
        <f t="shared" si="15"/>
        <v>60.134686499999994</v>
      </c>
    </row>
    <row r="129" spans="1:8" ht="25.5">
      <c r="A129" s="30"/>
      <c r="B129" s="38" t="s">
        <v>109</v>
      </c>
      <c r="C129" s="32"/>
      <c r="D129" s="32"/>
      <c r="E129" s="20">
        <f t="shared" si="13"/>
        <v>125.98527355</v>
      </c>
      <c r="F129" s="20">
        <v>40.057</v>
      </c>
      <c r="G129" s="20">
        <f t="shared" si="14"/>
        <v>42.059850000000004</v>
      </c>
      <c r="H129" s="20">
        <f t="shared" si="15"/>
        <v>43.86842355</v>
      </c>
    </row>
    <row r="130" spans="1:8" ht="25.5">
      <c r="A130" s="30"/>
      <c r="B130" s="38" t="s">
        <v>110</v>
      </c>
      <c r="C130" s="32"/>
      <c r="D130" s="32"/>
      <c r="E130" s="20">
        <f t="shared" si="13"/>
        <v>24.403218850000002</v>
      </c>
      <c r="F130" s="20">
        <v>7.759</v>
      </c>
      <c r="G130" s="20">
        <f t="shared" si="14"/>
        <v>8.14695</v>
      </c>
      <c r="H130" s="20">
        <f t="shared" si="15"/>
        <v>8.49726885</v>
      </c>
    </row>
    <row r="131" spans="1:8" ht="12.75">
      <c r="A131" s="30"/>
      <c r="B131" s="38" t="s">
        <v>111</v>
      </c>
      <c r="C131" s="32"/>
      <c r="D131" s="32"/>
      <c r="E131" s="20">
        <f t="shared" si="13"/>
        <v>12.240923800000001</v>
      </c>
      <c r="F131" s="20">
        <v>3.892</v>
      </c>
      <c r="G131" s="20">
        <f t="shared" si="14"/>
        <v>4.0866</v>
      </c>
      <c r="H131" s="20">
        <f t="shared" si="15"/>
        <v>4.2623238</v>
      </c>
    </row>
    <row r="132" spans="1:8" ht="12.75">
      <c r="A132" s="30" t="s">
        <v>91</v>
      </c>
      <c r="B132" s="38"/>
      <c r="C132" s="32" t="s">
        <v>104</v>
      </c>
      <c r="D132" s="32" t="s">
        <v>14</v>
      </c>
      <c r="E132" s="33">
        <f t="shared" si="13"/>
        <v>333.6815441</v>
      </c>
      <c r="F132" s="33">
        <f>F133+F134</f>
        <v>106.094</v>
      </c>
      <c r="G132" s="33">
        <f>G133+G134</f>
        <v>111.39869999999999</v>
      </c>
      <c r="H132" s="33">
        <f>H133+H134</f>
        <v>116.18884409999998</v>
      </c>
    </row>
    <row r="133" spans="1:8" ht="29.25" customHeight="1">
      <c r="A133" s="30"/>
      <c r="B133" s="38" t="s">
        <v>92</v>
      </c>
      <c r="C133" s="32"/>
      <c r="D133" s="32"/>
      <c r="E133" s="20">
        <f t="shared" si="13"/>
        <v>20.30194325</v>
      </c>
      <c r="F133" s="20">
        <v>6.455</v>
      </c>
      <c r="G133" s="20">
        <f>F133*1.05</f>
        <v>6.77775</v>
      </c>
      <c r="H133" s="20">
        <f>G133*1.043</f>
        <v>7.06919325</v>
      </c>
    </row>
    <row r="134" spans="1:8" ht="12.75">
      <c r="A134" s="30"/>
      <c r="B134" s="38" t="s">
        <v>93</v>
      </c>
      <c r="C134" s="32"/>
      <c r="D134" s="32"/>
      <c r="E134" s="20">
        <f t="shared" si="13"/>
        <v>313.37960085</v>
      </c>
      <c r="F134" s="20">
        <v>99.639</v>
      </c>
      <c r="G134" s="20">
        <f>F134*1.05</f>
        <v>104.62095</v>
      </c>
      <c r="H134" s="20">
        <f>G134*1.043</f>
        <v>109.11965084999999</v>
      </c>
    </row>
    <row r="135" spans="1:8" ht="30.75" customHeight="1">
      <c r="A135" s="30" t="s">
        <v>94</v>
      </c>
      <c r="B135" s="18"/>
      <c r="C135" s="32" t="s">
        <v>104</v>
      </c>
      <c r="D135" s="32" t="s">
        <v>14</v>
      </c>
      <c r="E135" s="33">
        <f t="shared" si="13"/>
        <v>60.41204119999999</v>
      </c>
      <c r="F135" s="33">
        <f>F136</f>
        <v>19.208</v>
      </c>
      <c r="G135" s="33">
        <f>G136</f>
        <v>20.1684</v>
      </c>
      <c r="H135" s="33">
        <f>H136</f>
        <v>21.035641199999997</v>
      </c>
    </row>
    <row r="136" spans="1:8" ht="18.75" customHeight="1">
      <c r="A136" s="30"/>
      <c r="B136" s="38" t="s">
        <v>112</v>
      </c>
      <c r="C136" s="32"/>
      <c r="D136" s="32"/>
      <c r="E136" s="20">
        <f t="shared" si="13"/>
        <v>60.41204119999999</v>
      </c>
      <c r="F136" s="20">
        <v>19.208</v>
      </c>
      <c r="G136" s="20">
        <f>F136*1.05</f>
        <v>20.1684</v>
      </c>
      <c r="H136" s="20">
        <f>G136*1.043</f>
        <v>21.035641199999997</v>
      </c>
    </row>
    <row r="137" spans="1:8" ht="12.75">
      <c r="A137" s="30" t="s">
        <v>44</v>
      </c>
      <c r="B137" s="38"/>
      <c r="C137" s="32" t="s">
        <v>113</v>
      </c>
      <c r="D137" s="32" t="s">
        <v>14</v>
      </c>
      <c r="E137" s="33">
        <f t="shared" si="13"/>
        <v>1153.1503766</v>
      </c>
      <c r="F137" s="33">
        <f>F138+F139+F140+F141</f>
        <v>366.644</v>
      </c>
      <c r="G137" s="33">
        <f>G138+G139+G140+G141</f>
        <v>384.9762</v>
      </c>
      <c r="H137" s="33">
        <f>H138+H139+H140+H141</f>
        <v>401.5301766</v>
      </c>
    </row>
    <row r="138" spans="1:8" ht="25.5" customHeight="1">
      <c r="A138" s="30"/>
      <c r="B138" s="18" t="s">
        <v>97</v>
      </c>
      <c r="C138" s="32"/>
      <c r="D138" s="32"/>
      <c r="E138" s="20">
        <f t="shared" si="13"/>
        <v>311.36985</v>
      </c>
      <c r="F138" s="20">
        <v>99</v>
      </c>
      <c r="G138" s="20">
        <f>F138*1.05</f>
        <v>103.95</v>
      </c>
      <c r="H138" s="20">
        <f>G138*1.043</f>
        <v>108.41985</v>
      </c>
    </row>
    <row r="139" spans="1:8" ht="38.25">
      <c r="A139" s="30"/>
      <c r="B139" s="38" t="s">
        <v>87</v>
      </c>
      <c r="C139" s="32"/>
      <c r="D139" s="32"/>
      <c r="E139" s="20">
        <f t="shared" si="13"/>
        <v>313.39532660000003</v>
      </c>
      <c r="F139" s="20">
        <f>70.33+29.314</f>
        <v>99.644</v>
      </c>
      <c r="G139" s="20">
        <f>F139*1.05</f>
        <v>104.62620000000001</v>
      </c>
      <c r="H139" s="20">
        <f>G139*1.043</f>
        <v>109.1251266</v>
      </c>
    </row>
    <row r="140" spans="1:8" ht="12.75">
      <c r="A140" s="30"/>
      <c r="B140" s="38" t="s">
        <v>98</v>
      </c>
      <c r="C140" s="32"/>
      <c r="D140" s="32"/>
      <c r="E140" s="20">
        <f t="shared" si="13"/>
        <v>311.36985</v>
      </c>
      <c r="F140" s="20">
        <v>99</v>
      </c>
      <c r="G140" s="20">
        <f>F140*1.05</f>
        <v>103.95</v>
      </c>
      <c r="H140" s="20">
        <f>G140*1.043</f>
        <v>108.41985</v>
      </c>
    </row>
    <row r="141" spans="1:8" ht="25.5" customHeight="1">
      <c r="A141" s="30"/>
      <c r="B141" s="38" t="s">
        <v>114</v>
      </c>
      <c r="C141" s="32"/>
      <c r="D141" s="32"/>
      <c r="E141" s="20">
        <f t="shared" si="13"/>
        <v>217.01534999999998</v>
      </c>
      <c r="F141" s="20">
        <v>69</v>
      </c>
      <c r="G141" s="20">
        <f>F141*1.05</f>
        <v>72.45</v>
      </c>
      <c r="H141" s="20">
        <f>G141*1.043</f>
        <v>75.56535</v>
      </c>
    </row>
    <row r="142" spans="1:8" ht="12.75">
      <c r="A142" s="30" t="s">
        <v>67</v>
      </c>
      <c r="B142" s="18"/>
      <c r="C142" s="32" t="s">
        <v>113</v>
      </c>
      <c r="D142" s="32" t="s">
        <v>14</v>
      </c>
      <c r="E142" s="33">
        <f t="shared" si="13"/>
        <v>401.006625</v>
      </c>
      <c r="F142" s="33">
        <f>F143+F144+F145+F146</f>
        <v>127.5</v>
      </c>
      <c r="G142" s="33">
        <f>G143+G144+G145+G146</f>
        <v>133.875</v>
      </c>
      <c r="H142" s="33">
        <f>H143+H144+H145+H146</f>
        <v>139.631625</v>
      </c>
    </row>
    <row r="143" spans="1:8" ht="25.5">
      <c r="A143" s="30"/>
      <c r="B143" s="38" t="s">
        <v>100</v>
      </c>
      <c r="C143" s="32"/>
      <c r="D143" s="32"/>
      <c r="E143" s="20">
        <f t="shared" si="13"/>
        <v>130.523725</v>
      </c>
      <c r="F143" s="20">
        <v>41.5</v>
      </c>
      <c r="G143" s="20">
        <f>F143*1.05</f>
        <v>43.575</v>
      </c>
      <c r="H143" s="20">
        <f>G143*1.043</f>
        <v>45.448725</v>
      </c>
    </row>
    <row r="144" spans="1:8" ht="12.75">
      <c r="A144" s="30"/>
      <c r="B144" s="38" t="s">
        <v>101</v>
      </c>
      <c r="C144" s="32"/>
      <c r="D144" s="32"/>
      <c r="E144" s="20">
        <f t="shared" si="13"/>
        <v>182.4187</v>
      </c>
      <c r="F144" s="20">
        <v>58</v>
      </c>
      <c r="G144" s="20">
        <f>F144*1.05</f>
        <v>60.900000000000006</v>
      </c>
      <c r="H144" s="20">
        <f>G144*1.043</f>
        <v>63.5187</v>
      </c>
    </row>
    <row r="145" spans="1:8" ht="25.5">
      <c r="A145" s="30"/>
      <c r="B145" s="38" t="s">
        <v>115</v>
      </c>
      <c r="C145" s="32"/>
      <c r="D145" s="32"/>
      <c r="E145" s="20">
        <f t="shared" si="13"/>
        <v>50.3224</v>
      </c>
      <c r="F145" s="20">
        <v>16</v>
      </c>
      <c r="G145" s="20">
        <f>F145*1.05</f>
        <v>16.8</v>
      </c>
      <c r="H145" s="20">
        <f>G145*1.043</f>
        <v>17.5224</v>
      </c>
    </row>
    <row r="146" spans="1:8" ht="25.5">
      <c r="A146" s="30"/>
      <c r="B146" s="38" t="s">
        <v>102</v>
      </c>
      <c r="C146" s="32"/>
      <c r="D146" s="32"/>
      <c r="E146" s="20">
        <f t="shared" si="13"/>
        <v>37.7418</v>
      </c>
      <c r="F146" s="20">
        <v>12</v>
      </c>
      <c r="G146" s="20">
        <f>F146*1.05</f>
        <v>12.600000000000001</v>
      </c>
      <c r="H146" s="20">
        <f>G146*1.043</f>
        <v>13.1418</v>
      </c>
    </row>
    <row r="147" spans="1:8" ht="12.75">
      <c r="A147" s="30" t="s">
        <v>91</v>
      </c>
      <c r="B147" s="18"/>
      <c r="C147" s="32" t="s">
        <v>113</v>
      </c>
      <c r="D147" s="32" t="s">
        <v>14</v>
      </c>
      <c r="E147" s="33">
        <f t="shared" si="13"/>
        <v>574.4616475</v>
      </c>
      <c r="F147" s="33">
        <f>F148+F149</f>
        <v>182.65</v>
      </c>
      <c r="G147" s="33">
        <f>G148+G149</f>
        <v>191.7825</v>
      </c>
      <c r="H147" s="33">
        <f>H148+H149</f>
        <v>200.0291475</v>
      </c>
    </row>
    <row r="148" spans="1:8" ht="25.5">
      <c r="A148" s="30"/>
      <c r="B148" s="38" t="s">
        <v>92</v>
      </c>
      <c r="C148" s="32"/>
      <c r="D148" s="32"/>
      <c r="E148" s="20">
        <f t="shared" si="13"/>
        <v>110.08025</v>
      </c>
      <c r="F148" s="20">
        <v>35</v>
      </c>
      <c r="G148" s="20">
        <f>F148*1.05</f>
        <v>36.75</v>
      </c>
      <c r="H148" s="20">
        <f>G148*1.043</f>
        <v>38.33025</v>
      </c>
    </row>
    <row r="149" spans="1:8" ht="12.75">
      <c r="A149" s="30"/>
      <c r="B149" s="38" t="s">
        <v>93</v>
      </c>
      <c r="C149" s="32"/>
      <c r="D149" s="32"/>
      <c r="E149" s="20">
        <f aca="true" t="shared" si="16" ref="E149:E180">F149+G149+H149</f>
        <v>464.3813975</v>
      </c>
      <c r="F149" s="20">
        <v>147.65</v>
      </c>
      <c r="G149" s="20">
        <f>F149*1.05</f>
        <v>155.0325</v>
      </c>
      <c r="H149" s="20">
        <f>G149*1.043</f>
        <v>161.6988975</v>
      </c>
    </row>
    <row r="150" spans="1:8" ht="24" customHeight="1">
      <c r="A150" s="30" t="s">
        <v>94</v>
      </c>
      <c r="B150" s="18"/>
      <c r="C150" s="32" t="s">
        <v>113</v>
      </c>
      <c r="D150" s="32" t="s">
        <v>14</v>
      </c>
      <c r="E150" s="33">
        <f t="shared" si="16"/>
        <v>235.88625</v>
      </c>
      <c r="F150" s="33">
        <f>F151</f>
        <v>75</v>
      </c>
      <c r="G150" s="33">
        <f>G151</f>
        <v>78.75</v>
      </c>
      <c r="H150" s="33">
        <f>H151</f>
        <v>82.13624999999999</v>
      </c>
    </row>
    <row r="151" spans="1:8" ht="25.5">
      <c r="A151" s="30"/>
      <c r="B151" s="38" t="s">
        <v>116</v>
      </c>
      <c r="C151" s="32"/>
      <c r="D151" s="32"/>
      <c r="E151" s="20">
        <f t="shared" si="16"/>
        <v>235.88625</v>
      </c>
      <c r="F151" s="20">
        <f>25+25+25</f>
        <v>75</v>
      </c>
      <c r="G151" s="20">
        <f>F151*1.05</f>
        <v>78.75</v>
      </c>
      <c r="H151" s="20">
        <f>G151*1.043</f>
        <v>82.13624999999999</v>
      </c>
    </row>
    <row r="152" spans="1:8" ht="12.75">
      <c r="A152" s="30" t="s">
        <v>44</v>
      </c>
      <c r="B152" s="18"/>
      <c r="C152" s="32" t="s">
        <v>117</v>
      </c>
      <c r="D152" s="32" t="s">
        <v>14</v>
      </c>
      <c r="E152" s="33">
        <f t="shared" si="16"/>
        <v>855.4808</v>
      </c>
      <c r="F152" s="33">
        <f>F153+F154+F155</f>
        <v>272</v>
      </c>
      <c r="G152" s="33">
        <f>G153+G154+G155</f>
        <v>285.6</v>
      </c>
      <c r="H152" s="33">
        <f>H153+H154+H155</f>
        <v>297.8808</v>
      </c>
    </row>
    <row r="153" spans="1:8" ht="25.5">
      <c r="A153" s="30"/>
      <c r="B153" s="38" t="s">
        <v>97</v>
      </c>
      <c r="C153" s="32"/>
      <c r="D153" s="32"/>
      <c r="E153" s="20">
        <f t="shared" si="16"/>
        <v>311.36985</v>
      </c>
      <c r="F153" s="20">
        <v>99</v>
      </c>
      <c r="G153" s="20">
        <f>F153*1.05</f>
        <v>103.95</v>
      </c>
      <c r="H153" s="20">
        <f>G153*1.043</f>
        <v>108.41985</v>
      </c>
    </row>
    <row r="154" spans="1:8" ht="38.25">
      <c r="A154" s="30"/>
      <c r="B154" s="38" t="s">
        <v>87</v>
      </c>
      <c r="C154" s="32"/>
      <c r="D154" s="32"/>
      <c r="E154" s="20">
        <f t="shared" si="16"/>
        <v>232.7411</v>
      </c>
      <c r="F154" s="20">
        <f>30+44</f>
        <v>74</v>
      </c>
      <c r="G154" s="20">
        <f>F154*1.05</f>
        <v>77.7</v>
      </c>
      <c r="H154" s="20">
        <f>G154*1.043</f>
        <v>81.0411</v>
      </c>
    </row>
    <row r="155" spans="1:8" ht="12.75">
      <c r="A155" s="30"/>
      <c r="B155" s="38" t="s">
        <v>98</v>
      </c>
      <c r="C155" s="32"/>
      <c r="D155" s="32"/>
      <c r="E155" s="20">
        <f t="shared" si="16"/>
        <v>311.36985</v>
      </c>
      <c r="F155" s="20">
        <v>99</v>
      </c>
      <c r="G155" s="20">
        <f>F155*1.05</f>
        <v>103.95</v>
      </c>
      <c r="H155" s="20">
        <f>G155*1.043</f>
        <v>108.41985</v>
      </c>
    </row>
    <row r="156" spans="1:8" ht="12.75">
      <c r="A156" s="30" t="s">
        <v>67</v>
      </c>
      <c r="B156" s="38"/>
      <c r="C156" s="32" t="s">
        <v>117</v>
      </c>
      <c r="D156" s="32" t="s">
        <v>14</v>
      </c>
      <c r="E156" s="33">
        <f t="shared" si="16"/>
        <v>270.4829</v>
      </c>
      <c r="F156" s="33">
        <f>F157+F158</f>
        <v>86</v>
      </c>
      <c r="G156" s="33">
        <f>G157+G158</f>
        <v>90.30000000000001</v>
      </c>
      <c r="H156" s="33">
        <f>H157+H158</f>
        <v>94.18289999999999</v>
      </c>
    </row>
    <row r="157" spans="1:8" ht="12.75">
      <c r="A157" s="30"/>
      <c r="B157" s="38" t="s">
        <v>118</v>
      </c>
      <c r="C157" s="32"/>
      <c r="D157" s="32"/>
      <c r="E157" s="20">
        <f t="shared" si="16"/>
        <v>113.22540000000001</v>
      </c>
      <c r="F157" s="20">
        <v>36</v>
      </c>
      <c r="G157" s="20">
        <f>F157*1.05</f>
        <v>37.800000000000004</v>
      </c>
      <c r="H157" s="20">
        <f>G157*1.043</f>
        <v>39.4254</v>
      </c>
    </row>
    <row r="158" spans="1:8" ht="25.5">
      <c r="A158" s="30"/>
      <c r="B158" s="38" t="s">
        <v>90</v>
      </c>
      <c r="C158" s="32"/>
      <c r="D158" s="32"/>
      <c r="E158" s="20">
        <f t="shared" si="16"/>
        <v>157.2575</v>
      </c>
      <c r="F158" s="20">
        <v>50</v>
      </c>
      <c r="G158" s="20">
        <f>F158*1.05</f>
        <v>52.5</v>
      </c>
      <c r="H158" s="20">
        <f>G158*1.043</f>
        <v>54.75749999999999</v>
      </c>
    </row>
    <row r="159" spans="1:8" ht="12.75">
      <c r="A159" s="30" t="s">
        <v>91</v>
      </c>
      <c r="B159" s="38"/>
      <c r="C159" s="32" t="s">
        <v>117</v>
      </c>
      <c r="D159" s="32" t="s">
        <v>14</v>
      </c>
      <c r="E159" s="33">
        <f t="shared" si="16"/>
        <v>371.1277</v>
      </c>
      <c r="F159" s="33">
        <f>F160+F161</f>
        <v>118</v>
      </c>
      <c r="G159" s="33">
        <f>G160+G161</f>
        <v>123.9</v>
      </c>
      <c r="H159" s="33">
        <f>H160+H161</f>
        <v>129.2277</v>
      </c>
    </row>
    <row r="160" spans="1:8" ht="25.5">
      <c r="A160" s="30"/>
      <c r="B160" s="38" t="s">
        <v>92</v>
      </c>
      <c r="C160" s="32"/>
      <c r="D160" s="32"/>
      <c r="E160" s="20">
        <f t="shared" si="16"/>
        <v>72.33845000000001</v>
      </c>
      <c r="F160" s="20">
        <v>23</v>
      </c>
      <c r="G160" s="20">
        <f>F160*1.05</f>
        <v>24.150000000000002</v>
      </c>
      <c r="H160" s="20">
        <f>G160*1.043</f>
        <v>25.18845</v>
      </c>
    </row>
    <row r="161" spans="1:8" ht="12.75">
      <c r="A161" s="30"/>
      <c r="B161" s="38" t="s">
        <v>93</v>
      </c>
      <c r="C161" s="32"/>
      <c r="D161" s="32"/>
      <c r="E161" s="20">
        <f t="shared" si="16"/>
        <v>298.78925</v>
      </c>
      <c r="F161" s="20">
        <v>95</v>
      </c>
      <c r="G161" s="20">
        <f>F161*1.05</f>
        <v>99.75</v>
      </c>
      <c r="H161" s="20">
        <f>G161*1.043</f>
        <v>104.03925</v>
      </c>
    </row>
    <row r="162" spans="1:8" ht="12.75">
      <c r="A162" s="30" t="s">
        <v>94</v>
      </c>
      <c r="B162" s="38"/>
      <c r="C162" s="32" t="s">
        <v>117</v>
      </c>
      <c r="D162" s="32" t="s">
        <v>14</v>
      </c>
      <c r="E162" s="33">
        <f t="shared" si="16"/>
        <v>160.40265</v>
      </c>
      <c r="F162" s="33">
        <f>F163</f>
        <v>51</v>
      </c>
      <c r="G162" s="33">
        <f>G163</f>
        <v>53.550000000000004</v>
      </c>
      <c r="H162" s="33">
        <f>H163</f>
        <v>55.85265</v>
      </c>
    </row>
    <row r="163" spans="1:8" ht="38.25" customHeight="1">
      <c r="A163" s="30"/>
      <c r="B163" s="38" t="s">
        <v>119</v>
      </c>
      <c r="C163" s="32"/>
      <c r="D163" s="32"/>
      <c r="E163" s="20">
        <f t="shared" si="16"/>
        <v>160.40265</v>
      </c>
      <c r="F163" s="20">
        <v>51</v>
      </c>
      <c r="G163" s="20">
        <f>F163*1.05</f>
        <v>53.550000000000004</v>
      </c>
      <c r="H163" s="20">
        <f>G163*1.043</f>
        <v>55.85265</v>
      </c>
    </row>
    <row r="164" spans="1:8" ht="12.75">
      <c r="A164" s="30" t="s">
        <v>44</v>
      </c>
      <c r="B164" s="38"/>
      <c r="C164" s="32" t="s">
        <v>120</v>
      </c>
      <c r="D164" s="32" t="s">
        <v>14</v>
      </c>
      <c r="E164" s="33">
        <f t="shared" si="16"/>
        <v>515.6536328</v>
      </c>
      <c r="F164" s="33">
        <f>F165+F166</f>
        <v>163.952</v>
      </c>
      <c r="G164" s="33">
        <f>G165+G166</f>
        <v>172.14960000000002</v>
      </c>
      <c r="H164" s="33">
        <f>H165+H166</f>
        <v>179.5520328</v>
      </c>
    </row>
    <row r="165" spans="1:8" ht="25.5">
      <c r="A165" s="30"/>
      <c r="B165" s="38" t="s">
        <v>97</v>
      </c>
      <c r="C165" s="32"/>
      <c r="D165" s="32"/>
      <c r="E165" s="20">
        <f t="shared" si="16"/>
        <v>301.9406903</v>
      </c>
      <c r="F165" s="20">
        <v>96.002</v>
      </c>
      <c r="G165" s="20">
        <f>F165*1.05</f>
        <v>100.8021</v>
      </c>
      <c r="H165" s="20">
        <f>G165*1.043</f>
        <v>105.1365903</v>
      </c>
    </row>
    <row r="166" spans="1:8" ht="38.25">
      <c r="A166" s="30"/>
      <c r="B166" s="38" t="s">
        <v>87</v>
      </c>
      <c r="C166" s="32"/>
      <c r="D166" s="32"/>
      <c r="E166" s="20">
        <f t="shared" si="16"/>
        <v>213.71294250000003</v>
      </c>
      <c r="F166" s="20">
        <v>67.95</v>
      </c>
      <c r="G166" s="20">
        <f>F166*1.05</f>
        <v>71.34750000000001</v>
      </c>
      <c r="H166" s="20">
        <f>G166*1.043</f>
        <v>74.41544250000001</v>
      </c>
    </row>
    <row r="167" spans="1:8" ht="12.75">
      <c r="A167" s="30" t="s">
        <v>67</v>
      </c>
      <c r="B167" s="18"/>
      <c r="C167" s="32" t="s">
        <v>120</v>
      </c>
      <c r="D167" s="32" t="s">
        <v>14</v>
      </c>
      <c r="E167" s="33">
        <f t="shared" si="16"/>
        <v>603.4756562499999</v>
      </c>
      <c r="F167" s="33">
        <f>F168+F169+F170+F171</f>
        <v>191.875</v>
      </c>
      <c r="G167" s="33">
        <f>G168+G169+G170+G171</f>
        <v>201.46875</v>
      </c>
      <c r="H167" s="33">
        <f>H168+H169+H170+H171</f>
        <v>210.13190625</v>
      </c>
    </row>
    <row r="168" spans="1:8" ht="25.5">
      <c r="A168" s="30"/>
      <c r="B168" s="38" t="s">
        <v>121</v>
      </c>
      <c r="C168" s="32"/>
      <c r="D168" s="32"/>
      <c r="E168" s="20">
        <f t="shared" si="16"/>
        <v>237.29213205000002</v>
      </c>
      <c r="F168" s="20">
        <v>75.447</v>
      </c>
      <c r="G168" s="20">
        <f>F168*1.05</f>
        <v>79.21935</v>
      </c>
      <c r="H168" s="20">
        <f>G168*1.043</f>
        <v>82.62578205</v>
      </c>
    </row>
    <row r="169" spans="1:8" ht="25.5">
      <c r="A169" s="30"/>
      <c r="B169" s="38" t="s">
        <v>122</v>
      </c>
      <c r="C169" s="32"/>
      <c r="D169" s="32"/>
      <c r="E169" s="20">
        <f t="shared" si="16"/>
        <v>7.391102500000001</v>
      </c>
      <c r="F169" s="20">
        <v>2.35</v>
      </c>
      <c r="G169" s="20">
        <f>F169*1.05</f>
        <v>2.4675000000000002</v>
      </c>
      <c r="H169" s="20">
        <f>G169*1.043</f>
        <v>2.5736025000000002</v>
      </c>
    </row>
    <row r="170" spans="1:8" ht="12.75">
      <c r="A170" s="30"/>
      <c r="B170" s="38" t="s">
        <v>101</v>
      </c>
      <c r="C170" s="32"/>
      <c r="D170" s="32"/>
      <c r="E170" s="20">
        <f t="shared" si="16"/>
        <v>69.81603969999999</v>
      </c>
      <c r="F170" s="20">
        <v>22.198</v>
      </c>
      <c r="G170" s="20">
        <f>F170*1.05</f>
        <v>23.3079</v>
      </c>
      <c r="H170" s="20">
        <f>G170*1.043</f>
        <v>24.310139699999997</v>
      </c>
    </row>
    <row r="171" spans="1:8" ht="38.25">
      <c r="A171" s="30"/>
      <c r="B171" s="38" t="s">
        <v>123</v>
      </c>
      <c r="C171" s="32"/>
      <c r="D171" s="32"/>
      <c r="E171" s="20">
        <f t="shared" si="16"/>
        <v>288.976382</v>
      </c>
      <c r="F171" s="20">
        <f>86.979+4.901</f>
        <v>91.88</v>
      </c>
      <c r="G171" s="20">
        <f>F171*1.05</f>
        <v>96.474</v>
      </c>
      <c r="H171" s="20">
        <f>G171*1.043</f>
        <v>100.622382</v>
      </c>
    </row>
    <row r="172" spans="1:8" ht="12.75">
      <c r="A172" s="30" t="s">
        <v>91</v>
      </c>
      <c r="B172" s="18"/>
      <c r="C172" s="32" t="s">
        <v>120</v>
      </c>
      <c r="D172" s="32" t="s">
        <v>14</v>
      </c>
      <c r="E172" s="33">
        <f t="shared" si="16"/>
        <v>221.04114200000004</v>
      </c>
      <c r="F172" s="33">
        <f>F173+F174</f>
        <v>70.28</v>
      </c>
      <c r="G172" s="33">
        <f>G173+G174</f>
        <v>73.79400000000001</v>
      </c>
      <c r="H172" s="33">
        <f>H173+H174</f>
        <v>76.96714200000001</v>
      </c>
    </row>
    <row r="173" spans="1:8" ht="25.5">
      <c r="A173" s="30"/>
      <c r="B173" s="38" t="s">
        <v>92</v>
      </c>
      <c r="C173" s="32"/>
      <c r="D173" s="32"/>
      <c r="E173" s="20">
        <f t="shared" si="16"/>
        <v>25.1800709</v>
      </c>
      <c r="F173" s="20">
        <v>8.006</v>
      </c>
      <c r="G173" s="20">
        <f>F173*1.05</f>
        <v>8.4063</v>
      </c>
      <c r="H173" s="20">
        <f>G173*1.043</f>
        <v>8.767770899999999</v>
      </c>
    </row>
    <row r="174" spans="1:8" ht="12.75">
      <c r="A174" s="30"/>
      <c r="B174" s="38" t="s">
        <v>93</v>
      </c>
      <c r="C174" s="32"/>
      <c r="D174" s="32"/>
      <c r="E174" s="20">
        <f t="shared" si="16"/>
        <v>195.8610711</v>
      </c>
      <c r="F174" s="20">
        <v>62.274</v>
      </c>
      <c r="G174" s="20">
        <f>F174*1.05</f>
        <v>65.38770000000001</v>
      </c>
      <c r="H174" s="20">
        <f>G174*1.043</f>
        <v>68.19937110000001</v>
      </c>
    </row>
    <row r="175" spans="1:8" ht="12.75">
      <c r="A175" s="30" t="s">
        <v>44</v>
      </c>
      <c r="B175" s="38"/>
      <c r="C175" s="32" t="s">
        <v>124</v>
      </c>
      <c r="D175" s="32" t="s">
        <v>14</v>
      </c>
      <c r="E175" s="33">
        <f t="shared" si="16"/>
        <v>748.8036023</v>
      </c>
      <c r="F175" s="33">
        <f>F176+F177</f>
        <v>238.082</v>
      </c>
      <c r="G175" s="33">
        <f>G176+G177</f>
        <v>249.98610000000002</v>
      </c>
      <c r="H175" s="33">
        <f>H176+H177</f>
        <v>260.7355023</v>
      </c>
    </row>
    <row r="176" spans="1:8" ht="38.25">
      <c r="A176" s="30"/>
      <c r="B176" s="38" t="s">
        <v>87</v>
      </c>
      <c r="C176" s="32"/>
      <c r="D176" s="32"/>
      <c r="E176" s="20">
        <f t="shared" si="16"/>
        <v>609.9515201</v>
      </c>
      <c r="F176" s="20">
        <f>99.113+59.929+34.892</f>
        <v>193.934</v>
      </c>
      <c r="G176" s="20">
        <f>F176*1.05</f>
        <v>203.63070000000002</v>
      </c>
      <c r="H176" s="20">
        <f>G176*1.043</f>
        <v>212.3868201</v>
      </c>
    </row>
    <row r="177" spans="1:8" ht="25.5" customHeight="1">
      <c r="A177" s="30"/>
      <c r="B177" s="18" t="s">
        <v>125</v>
      </c>
      <c r="C177" s="32"/>
      <c r="D177" s="32"/>
      <c r="E177" s="20">
        <f t="shared" si="16"/>
        <v>138.85208219999998</v>
      </c>
      <c r="F177" s="20">
        <v>44.148</v>
      </c>
      <c r="G177" s="20">
        <f>F177*1.05</f>
        <v>46.3554</v>
      </c>
      <c r="H177" s="20">
        <f>G177*1.043</f>
        <v>48.3486822</v>
      </c>
    </row>
    <row r="178" spans="1:8" ht="12.75">
      <c r="A178" s="30" t="s">
        <v>67</v>
      </c>
      <c r="B178" s="38"/>
      <c r="C178" s="32" t="s">
        <v>124</v>
      </c>
      <c r="D178" s="32" t="s">
        <v>14</v>
      </c>
      <c r="E178" s="33">
        <f t="shared" si="16"/>
        <v>714.6284024000001</v>
      </c>
      <c r="F178" s="33">
        <f>F179+F180+F181+F182+F183</f>
        <v>227.216</v>
      </c>
      <c r="G178" s="33">
        <f>G179+G180+G181+G182+G183</f>
        <v>238.57680000000005</v>
      </c>
      <c r="H178" s="33">
        <f>H179+H180+H181+H182+H183</f>
        <v>248.83560240000003</v>
      </c>
    </row>
    <row r="179" spans="1:8" ht="25.5">
      <c r="A179" s="30"/>
      <c r="B179" s="38" t="s">
        <v>121</v>
      </c>
      <c r="C179" s="32"/>
      <c r="D179" s="32"/>
      <c r="E179" s="20">
        <f t="shared" si="16"/>
        <v>297.87401135000005</v>
      </c>
      <c r="F179" s="20">
        <f>58.756+35.953</f>
        <v>94.709</v>
      </c>
      <c r="G179" s="20">
        <f>F179*1.05</f>
        <v>99.44445</v>
      </c>
      <c r="H179" s="20">
        <f>G179*1.043</f>
        <v>103.72056135</v>
      </c>
    </row>
    <row r="180" spans="1:8" ht="38.25">
      <c r="A180" s="30"/>
      <c r="B180" s="38" t="s">
        <v>126</v>
      </c>
      <c r="C180" s="32"/>
      <c r="D180" s="32"/>
      <c r="E180" s="20">
        <f t="shared" si="16"/>
        <v>45.2587085</v>
      </c>
      <c r="F180" s="20">
        <v>14.39</v>
      </c>
      <c r="G180" s="20">
        <f>F180*1.05</f>
        <v>15.1095</v>
      </c>
      <c r="H180" s="20">
        <f>G180*1.043</f>
        <v>15.7592085</v>
      </c>
    </row>
    <row r="181" spans="1:8" ht="25.5">
      <c r="A181" s="30"/>
      <c r="B181" s="38" t="s">
        <v>89</v>
      </c>
      <c r="C181" s="32"/>
      <c r="D181" s="32"/>
      <c r="E181" s="20">
        <f>F181+G181+H181</f>
        <v>60.0409135</v>
      </c>
      <c r="F181" s="20">
        <v>19.09</v>
      </c>
      <c r="G181" s="20">
        <f>F181*1.05</f>
        <v>20.0445</v>
      </c>
      <c r="H181" s="20">
        <f>G181*1.043</f>
        <v>20.9064135</v>
      </c>
    </row>
    <row r="182" spans="1:8" ht="25.5" customHeight="1">
      <c r="A182" s="30"/>
      <c r="B182" s="38" t="s">
        <v>90</v>
      </c>
      <c r="C182" s="32"/>
      <c r="D182" s="32"/>
      <c r="E182" s="20">
        <f>F182+G182+H182</f>
        <v>166.94141685</v>
      </c>
      <c r="F182" s="20">
        <v>53.079</v>
      </c>
      <c r="G182" s="20">
        <f>F182*1.05</f>
        <v>55.73295</v>
      </c>
      <c r="H182" s="20">
        <f>G182*1.043</f>
        <v>58.12946685</v>
      </c>
    </row>
    <row r="183" spans="1:8" ht="25.5">
      <c r="A183" s="30"/>
      <c r="B183" s="38" t="s">
        <v>115</v>
      </c>
      <c r="C183" s="32"/>
      <c r="D183" s="32"/>
      <c r="E183" s="20">
        <f>F183+G183+H183</f>
        <v>144.51335219999999</v>
      </c>
      <c r="F183" s="20">
        <v>45.948</v>
      </c>
      <c r="G183" s="20">
        <f>F183*1.05</f>
        <v>48.245400000000004</v>
      </c>
      <c r="H183" s="20">
        <f>G183*1.043</f>
        <v>50.3199522</v>
      </c>
    </row>
    <row r="184" spans="1:8" ht="12.75">
      <c r="A184" s="30" t="s">
        <v>91</v>
      </c>
      <c r="B184" s="18"/>
      <c r="C184" s="32" t="s">
        <v>124</v>
      </c>
      <c r="D184" s="32" t="s">
        <v>14</v>
      </c>
      <c r="E184" s="33">
        <f>F184+G184+H184</f>
        <v>320.12909275</v>
      </c>
      <c r="F184" s="33">
        <f>F185+F186+F187</f>
        <v>101.785</v>
      </c>
      <c r="G184" s="33">
        <f>G185+G186+G187</f>
        <v>106.87425</v>
      </c>
      <c r="H184" s="33">
        <f>H185+H186+H187</f>
        <v>111.46984275</v>
      </c>
    </row>
    <row r="185" spans="1:8" ht="25.5">
      <c r="A185" s="30"/>
      <c r="B185" s="38" t="s">
        <v>127</v>
      </c>
      <c r="C185" s="32"/>
      <c r="D185" s="32"/>
      <c r="E185" s="20">
        <f>F185+G185+H185</f>
        <v>5.953768950000001</v>
      </c>
      <c r="F185" s="20">
        <v>1.893</v>
      </c>
      <c r="G185" s="20">
        <f>F185*1.05</f>
        <v>1.9876500000000001</v>
      </c>
      <c r="H185" s="20">
        <f>G185*1.043</f>
        <v>2.07311895</v>
      </c>
    </row>
    <row r="186" spans="1:8" ht="25.5">
      <c r="A186" s="30"/>
      <c r="B186" s="38" t="s">
        <v>92</v>
      </c>
      <c r="C186" s="32"/>
      <c r="D186" s="32"/>
      <c r="E186" s="20">
        <f>F186+G186+H186</f>
        <v>19.37097885</v>
      </c>
      <c r="F186" s="20">
        <v>6.159</v>
      </c>
      <c r="G186" s="20">
        <f>F186*1.05</f>
        <v>6.46695</v>
      </c>
      <c r="H186" s="20">
        <f>G186*1.043</f>
        <v>6.745028849999999</v>
      </c>
    </row>
    <row r="187" spans="1:8" ht="12.75">
      <c r="A187" s="30"/>
      <c r="B187" s="38" t="s">
        <v>93</v>
      </c>
      <c r="C187" s="32"/>
      <c r="D187" s="32"/>
      <c r="E187" s="20">
        <f>F187+G187+H187</f>
        <v>294.80434495</v>
      </c>
      <c r="F187" s="20">
        <v>93.733</v>
      </c>
      <c r="G187" s="20">
        <f>F187*1.05</f>
        <v>98.41965</v>
      </c>
      <c r="H187" s="20">
        <f>G187*1.043</f>
        <v>102.65169494999999</v>
      </c>
    </row>
    <row r="188" spans="1:8" ht="12.75">
      <c r="A188" s="30" t="s">
        <v>62</v>
      </c>
      <c r="B188" s="18"/>
      <c r="C188" s="32" t="s">
        <v>124</v>
      </c>
      <c r="D188" s="32" t="s">
        <v>14</v>
      </c>
      <c r="E188" s="33">
        <f>F188+G188+H188</f>
        <v>2.1229762500000002</v>
      </c>
      <c r="F188" s="33">
        <f>F189</f>
        <v>0.675</v>
      </c>
      <c r="G188" s="33">
        <f>G189</f>
        <v>0.7087500000000001</v>
      </c>
      <c r="H188" s="33">
        <f>H189</f>
        <v>0.7392262500000001</v>
      </c>
    </row>
    <row r="189" spans="1:8" ht="38.25">
      <c r="A189" s="30"/>
      <c r="B189" s="18" t="s">
        <v>128</v>
      </c>
      <c r="C189" s="32"/>
      <c r="D189" s="32"/>
      <c r="E189" s="20">
        <f>F189+G189+H189</f>
        <v>2.1229762500000002</v>
      </c>
      <c r="F189" s="20">
        <v>0.675</v>
      </c>
      <c r="G189" s="20">
        <f>F189*1.05</f>
        <v>0.7087500000000001</v>
      </c>
      <c r="H189" s="20">
        <f>G189*1.043</f>
        <v>0.7392262500000001</v>
      </c>
    </row>
    <row r="190" spans="1:8" ht="27" customHeight="1">
      <c r="A190" s="30" t="s">
        <v>94</v>
      </c>
      <c r="B190" s="18"/>
      <c r="C190" s="32" t="s">
        <v>124</v>
      </c>
      <c r="D190" s="32" t="s">
        <v>14</v>
      </c>
      <c r="E190" s="33">
        <f>F190+G190+H190</f>
        <v>227.21192630000002</v>
      </c>
      <c r="F190" s="33">
        <f>F191</f>
        <v>72.242</v>
      </c>
      <c r="G190" s="33">
        <f>G191</f>
        <v>75.8541</v>
      </c>
      <c r="H190" s="33">
        <f>H191</f>
        <v>79.1158263</v>
      </c>
    </row>
    <row r="191" spans="1:8" ht="24.75" customHeight="1">
      <c r="A191" s="30"/>
      <c r="B191" s="38" t="s">
        <v>129</v>
      </c>
      <c r="C191" s="32"/>
      <c r="D191" s="32"/>
      <c r="E191" s="20">
        <f>F191+G191+H191</f>
        <v>227.21192630000002</v>
      </c>
      <c r="F191" s="20">
        <v>72.242</v>
      </c>
      <c r="G191" s="20">
        <f>F191*1.05</f>
        <v>75.8541</v>
      </c>
      <c r="H191" s="20">
        <f>G191*1.043</f>
        <v>79.1158263</v>
      </c>
    </row>
    <row r="192" spans="1:8" ht="24.75" customHeight="1">
      <c r="A192" s="23" t="s">
        <v>103</v>
      </c>
      <c r="B192" s="38"/>
      <c r="C192" s="32" t="s">
        <v>124</v>
      </c>
      <c r="D192" s="32" t="s">
        <v>14</v>
      </c>
      <c r="E192" s="33">
        <f>F192+G192+H192</f>
        <v>20</v>
      </c>
      <c r="F192" s="33">
        <f>F193</f>
        <v>20</v>
      </c>
      <c r="G192" s="33">
        <f>G193</f>
        <v>0</v>
      </c>
      <c r="H192" s="33">
        <f>H193</f>
        <v>0</v>
      </c>
    </row>
    <row r="193" spans="1:8" ht="25.5">
      <c r="A193" s="43"/>
      <c r="B193" s="18" t="s">
        <v>61</v>
      </c>
      <c r="C193" s="32"/>
      <c r="D193" s="32"/>
      <c r="E193" s="20">
        <f>F193+G193+H193</f>
        <v>20</v>
      </c>
      <c r="F193" s="20">
        <v>20</v>
      </c>
      <c r="G193" s="20"/>
      <c r="H193" s="20"/>
    </row>
    <row r="194" spans="1:8" ht="12.75">
      <c r="A194" s="28" t="s">
        <v>130</v>
      </c>
      <c r="B194" s="28"/>
      <c r="C194" s="28"/>
      <c r="D194" s="28"/>
      <c r="E194" s="28"/>
      <c r="F194" s="28"/>
      <c r="G194" s="28"/>
      <c r="H194" s="28"/>
    </row>
    <row r="195" spans="1:8" ht="12.75" customHeight="1">
      <c r="A195" s="23" t="s">
        <v>131</v>
      </c>
      <c r="B195" s="44"/>
      <c r="C195" s="15" t="s">
        <v>13</v>
      </c>
      <c r="D195" s="15" t="s">
        <v>14</v>
      </c>
      <c r="E195" s="33">
        <f>F195+G195+H195</f>
        <v>219.66742544999994</v>
      </c>
      <c r="F195" s="33">
        <f>F196+F197</f>
        <v>162.6</v>
      </c>
      <c r="G195" s="33">
        <f>G196+G197</f>
        <v>27.93314999999998</v>
      </c>
      <c r="H195" s="33">
        <f>H196+H197</f>
        <v>29.134275449999976</v>
      </c>
    </row>
    <row r="196" spans="1:8" ht="67.5" customHeight="1">
      <c r="A196" s="45"/>
      <c r="B196" s="18" t="s">
        <v>132</v>
      </c>
      <c r="C196" s="26"/>
      <c r="D196" s="26"/>
      <c r="E196" s="20">
        <f>F196+G196+H196</f>
        <v>83.67042544999994</v>
      </c>
      <c r="F196" s="20">
        <f>56.134+68.803+26.134+11.529-135.997</f>
        <v>26.60299999999998</v>
      </c>
      <c r="G196" s="20">
        <f>F196*1.05</f>
        <v>27.93314999999998</v>
      </c>
      <c r="H196" s="20">
        <f>G196*1.043</f>
        <v>29.134275449999976</v>
      </c>
    </row>
    <row r="197" spans="1:8" ht="25.5">
      <c r="A197" s="43"/>
      <c r="B197" s="18" t="s">
        <v>61</v>
      </c>
      <c r="C197" s="42"/>
      <c r="D197" s="42"/>
      <c r="E197" s="20">
        <f>F197+G197+H197</f>
        <v>135.997</v>
      </c>
      <c r="F197" s="20">
        <v>135.997</v>
      </c>
      <c r="G197" s="20"/>
      <c r="H197" s="20"/>
    </row>
    <row r="198" spans="1:8" ht="12.75" customHeight="1">
      <c r="A198" s="10" t="s">
        <v>133</v>
      </c>
      <c r="B198" s="46"/>
      <c r="C198" s="46"/>
      <c r="D198" s="46"/>
      <c r="E198" s="46"/>
      <c r="F198" s="46"/>
      <c r="G198" s="46"/>
      <c r="H198" s="47"/>
    </row>
    <row r="199" spans="1:8" ht="12.75" customHeight="1">
      <c r="A199" s="39" t="s">
        <v>134</v>
      </c>
      <c r="B199" s="44"/>
      <c r="C199" s="15" t="s">
        <v>13</v>
      </c>
      <c r="D199" s="15" t="s">
        <v>14</v>
      </c>
      <c r="E199" s="33">
        <f>F199+G199+H199</f>
        <v>2755.3779999999997</v>
      </c>
      <c r="F199" s="33">
        <f>F200+F201+F202</f>
        <v>2755.3779999999997</v>
      </c>
      <c r="G199" s="33">
        <f>G200+G201+G202</f>
        <v>0</v>
      </c>
      <c r="H199" s="33">
        <f>H200+H201+H202</f>
        <v>0</v>
      </c>
    </row>
    <row r="200" spans="1:8" ht="51">
      <c r="A200" s="40"/>
      <c r="B200" s="18" t="s">
        <v>135</v>
      </c>
      <c r="C200" s="26"/>
      <c r="D200" s="26"/>
      <c r="E200" s="20">
        <f>F200+G200+H200</f>
        <v>45.761</v>
      </c>
      <c r="F200" s="20">
        <v>45.761</v>
      </c>
      <c r="G200" s="20"/>
      <c r="H200" s="20"/>
    </row>
    <row r="201" spans="1:8" ht="51">
      <c r="A201" s="40"/>
      <c r="B201" s="18" t="s">
        <v>136</v>
      </c>
      <c r="C201" s="26"/>
      <c r="D201" s="26"/>
      <c r="E201" s="20">
        <f>F201+G201+H201</f>
        <v>1449.3</v>
      </c>
      <c r="F201" s="20">
        <v>1449.3</v>
      </c>
      <c r="G201" s="20"/>
      <c r="H201" s="20"/>
    </row>
    <row r="202" spans="1:8" ht="63.75">
      <c r="A202" s="40"/>
      <c r="B202" s="18" t="s">
        <v>137</v>
      </c>
      <c r="C202" s="26"/>
      <c r="D202" s="26"/>
      <c r="E202" s="20">
        <f>F202+G202+H202</f>
        <v>1260.317</v>
      </c>
      <c r="F202" s="20">
        <f>64.15+399.814+50.176+50.01+696.167</f>
        <v>1260.317</v>
      </c>
      <c r="G202" s="20"/>
      <c r="H202" s="20"/>
    </row>
    <row r="203" spans="1:8" s="29" customFormat="1" ht="12.75">
      <c r="A203" s="28" t="s">
        <v>138</v>
      </c>
      <c r="B203" s="28"/>
      <c r="C203" s="28"/>
      <c r="D203" s="28"/>
      <c r="E203" s="28"/>
      <c r="F203" s="28"/>
      <c r="G203" s="28"/>
      <c r="H203" s="28"/>
    </row>
    <row r="204" spans="1:8" s="29" customFormat="1" ht="12.75" customHeight="1">
      <c r="A204" s="23" t="s">
        <v>139</v>
      </c>
      <c r="B204" s="44"/>
      <c r="C204" s="15" t="s">
        <v>13</v>
      </c>
      <c r="D204" s="15" t="s">
        <v>14</v>
      </c>
      <c r="E204" s="33">
        <f>F204+G204+H204</f>
        <v>274.01599294999994</v>
      </c>
      <c r="F204" s="33">
        <f>F205+F206</f>
        <v>98</v>
      </c>
      <c r="G204" s="33">
        <f>G205+G206</f>
        <v>86.15565</v>
      </c>
      <c r="H204" s="33">
        <f>H205+H206</f>
        <v>89.86034294999999</v>
      </c>
    </row>
    <row r="205" spans="1:8" s="29" customFormat="1" ht="76.5">
      <c r="A205" s="45"/>
      <c r="B205" s="18" t="s">
        <v>140</v>
      </c>
      <c r="C205" s="26"/>
      <c r="D205" s="26"/>
      <c r="E205" s="20">
        <f>F205+G205+H205</f>
        <v>258.06899294999994</v>
      </c>
      <c r="F205" s="20">
        <f>98-15.947</f>
        <v>82.053</v>
      </c>
      <c r="G205" s="20">
        <f>F205*1.05</f>
        <v>86.15565</v>
      </c>
      <c r="H205" s="20">
        <f>G205*1.043</f>
        <v>89.86034294999999</v>
      </c>
    </row>
    <row r="206" spans="1:8" s="29" customFormat="1" ht="25.5">
      <c r="A206" s="43"/>
      <c r="B206" s="18" t="s">
        <v>61</v>
      </c>
      <c r="C206" s="42"/>
      <c r="D206" s="42"/>
      <c r="E206" s="20">
        <f>F206+G206+H206</f>
        <v>15.947</v>
      </c>
      <c r="F206" s="20">
        <v>15.947</v>
      </c>
      <c r="G206" s="20"/>
      <c r="H206" s="20"/>
    </row>
    <row r="207" spans="1:8" ht="12.75">
      <c r="A207" s="48" t="s">
        <v>141</v>
      </c>
      <c r="B207" s="48"/>
      <c r="C207" s="44"/>
      <c r="D207" s="44"/>
      <c r="E207" s="33">
        <f>E204+E199+E195+E190+E188+E184+E178+E175+E172+E167+E164+E162+E159+E156+E152+E150+E147+E142+E137+E135+E132+E125+E123+E118+E113+E107+E102+E100+E97+E93+E90+E79+E64+E59+E51+E41+E31+E23+E13+E116+E192</f>
        <v>580416.47095615</v>
      </c>
      <c r="F207" s="33">
        <f>F204+F199+F195+F190+F188+F184+F178+F175+F172+F167+F164+F162+F159+F156+F152+F150+F147+F142+F137+F135+F132+F125+F123+F118+F113+F107+F102+F100+F97+F93+F90+F79+F64+F59+F51+F41+F31+F23+F13+F116+F192</f>
        <v>220981.69700000001</v>
      </c>
      <c r="G207" s="33">
        <f>G204+G199+G195+G190+G188+G184+G178+G175+G172+G167+G164+G162+G159+G156+G152+G150+G147+G142+G137+G135+G132+G125+G123+G118+G113+G107+G102+G100+G97+G93+G90+G79+G64+G59+G51+G41+G31+G23+G13+G116+G192</f>
        <v>180050.78505</v>
      </c>
      <c r="H207" s="33">
        <f>H204+H199+H195+H190+H188+H184+H178+H175+H172+H167+H164+H162+H159+H156+H152+H150+H147+H142+H137+H135+H132+H125+H123+H118+H113+H107+H102+H100+H97+H93+H90+H79+H64+H59+H51+H41+H31+H23+H13+H116+H192</f>
        <v>179383.98890614999</v>
      </c>
    </row>
    <row r="209" ht="12.75">
      <c r="F209" s="49"/>
    </row>
    <row r="210" spans="1:8" s="1" customFormat="1" ht="18.75">
      <c r="A210" s="3" t="s">
        <v>142</v>
      </c>
      <c r="B210" s="3"/>
      <c r="C210" s="2"/>
      <c r="D210" s="2"/>
      <c r="E210" s="2"/>
      <c r="F210" s="2"/>
      <c r="G210" s="3" t="s">
        <v>143</v>
      </c>
      <c r="H210" s="3"/>
    </row>
  </sheetData>
  <sheetProtection/>
  <mergeCells count="141">
    <mergeCell ref="A210:B210"/>
    <mergeCell ref="D175:D177"/>
    <mergeCell ref="C147:C149"/>
    <mergeCell ref="D31:D35"/>
    <mergeCell ref="A41:A50"/>
    <mergeCell ref="A79:A89"/>
    <mergeCell ref="C150:C151"/>
    <mergeCell ref="D150:D151"/>
    <mergeCell ref="C156:C158"/>
    <mergeCell ref="D156:D158"/>
    <mergeCell ref="C192:C193"/>
    <mergeCell ref="D192:D193"/>
    <mergeCell ref="A192:A193"/>
    <mergeCell ref="C184:C187"/>
    <mergeCell ref="D184:D187"/>
    <mergeCell ref="A184:A187"/>
    <mergeCell ref="A188:A189"/>
    <mergeCell ref="C188:C189"/>
    <mergeCell ref="D188:D189"/>
    <mergeCell ref="C190:C191"/>
    <mergeCell ref="D172:D174"/>
    <mergeCell ref="A172:A174"/>
    <mergeCell ref="C172:C174"/>
    <mergeCell ref="D164:D166"/>
    <mergeCell ref="A175:A177"/>
    <mergeCell ref="C175:C177"/>
    <mergeCell ref="A164:A166"/>
    <mergeCell ref="C164:C166"/>
    <mergeCell ref="C125:C131"/>
    <mergeCell ref="D178:D183"/>
    <mergeCell ref="A162:A163"/>
    <mergeCell ref="C162:C163"/>
    <mergeCell ref="D162:D163"/>
    <mergeCell ref="A167:A171"/>
    <mergeCell ref="C167:C171"/>
    <mergeCell ref="D167:D171"/>
    <mergeCell ref="A178:A183"/>
    <mergeCell ref="C178:C183"/>
    <mergeCell ref="A132:A134"/>
    <mergeCell ref="D142:D146"/>
    <mergeCell ref="A135:A136"/>
    <mergeCell ref="A142:A146"/>
    <mergeCell ref="A137:A141"/>
    <mergeCell ref="D135:D136"/>
    <mergeCell ref="C137:C141"/>
    <mergeCell ref="C132:C134"/>
    <mergeCell ref="D132:D134"/>
    <mergeCell ref="A51:A58"/>
    <mergeCell ref="A30:H30"/>
    <mergeCell ref="D59:D63"/>
    <mergeCell ref="D100:D101"/>
    <mergeCell ref="A40:H40"/>
    <mergeCell ref="A100:A101"/>
    <mergeCell ref="D41:D50"/>
    <mergeCell ref="C97:C99"/>
    <mergeCell ref="D97:D99"/>
    <mergeCell ref="C79:C89"/>
    <mergeCell ref="A125:A131"/>
    <mergeCell ref="A123:A124"/>
    <mergeCell ref="A59:A63"/>
    <mergeCell ref="A93:A96"/>
    <mergeCell ref="F1:H1"/>
    <mergeCell ref="F2:H2"/>
    <mergeCell ref="E9:E10"/>
    <mergeCell ref="F9:H9"/>
    <mergeCell ref="E8:H8"/>
    <mergeCell ref="A5:H5"/>
    <mergeCell ref="A6:H6"/>
    <mergeCell ref="B8:B10"/>
    <mergeCell ref="C8:C10"/>
    <mergeCell ref="D8:D10"/>
    <mergeCell ref="A8:A10"/>
    <mergeCell ref="A195:A197"/>
    <mergeCell ref="C195:C197"/>
    <mergeCell ref="D195:D197"/>
    <mergeCell ref="C93:C96"/>
    <mergeCell ref="D93:D96"/>
    <mergeCell ref="A118:A122"/>
    <mergeCell ref="C118:C122"/>
    <mergeCell ref="C100:C101"/>
    <mergeCell ref="D125:D131"/>
    <mergeCell ref="C123:C124"/>
    <mergeCell ref="A113:A115"/>
    <mergeCell ref="A107:A112"/>
    <mergeCell ref="C113:C115"/>
    <mergeCell ref="D113:D115"/>
    <mergeCell ref="D118:D122"/>
    <mergeCell ref="C107:C112"/>
    <mergeCell ref="D107:D112"/>
    <mergeCell ref="D79:D89"/>
    <mergeCell ref="D90:D92"/>
    <mergeCell ref="D123:D124"/>
    <mergeCell ref="A159:A161"/>
    <mergeCell ref="C159:C161"/>
    <mergeCell ref="D159:D161"/>
    <mergeCell ref="C142:C146"/>
    <mergeCell ref="A152:A155"/>
    <mergeCell ref="C152:C155"/>
    <mergeCell ref="D152:D155"/>
    <mergeCell ref="A147:A149"/>
    <mergeCell ref="D137:D141"/>
    <mergeCell ref="D147:D149"/>
    <mergeCell ref="A150:A151"/>
    <mergeCell ref="A204:A206"/>
    <mergeCell ref="C204:C206"/>
    <mergeCell ref="D204:D206"/>
    <mergeCell ref="A198:H198"/>
    <mergeCell ref="A203:H203"/>
    <mergeCell ref="A199:A202"/>
    <mergeCell ref="C199:C202"/>
    <mergeCell ref="D199:D202"/>
    <mergeCell ref="A194:H194"/>
    <mergeCell ref="A12:H12"/>
    <mergeCell ref="A13:A21"/>
    <mergeCell ref="C13:C21"/>
    <mergeCell ref="D13:D21"/>
    <mergeCell ref="D190:D191"/>
    <mergeCell ref="A190:A191"/>
    <mergeCell ref="A102:A106"/>
    <mergeCell ref="C102:C106"/>
    <mergeCell ref="D102:D106"/>
    <mergeCell ref="C31:C35"/>
    <mergeCell ref="A156:A158"/>
    <mergeCell ref="C51:C58"/>
    <mergeCell ref="A90:A92"/>
    <mergeCell ref="C90:C92"/>
    <mergeCell ref="C59:C63"/>
    <mergeCell ref="A97:A99"/>
    <mergeCell ref="A116:A117"/>
    <mergeCell ref="C135:C136"/>
    <mergeCell ref="C41:C50"/>
    <mergeCell ref="G210:H210"/>
    <mergeCell ref="A22:H22"/>
    <mergeCell ref="A23:A29"/>
    <mergeCell ref="C23:C29"/>
    <mergeCell ref="D23:D29"/>
    <mergeCell ref="D51:D58"/>
    <mergeCell ref="A64:A78"/>
    <mergeCell ref="C64:C78"/>
    <mergeCell ref="D64:D78"/>
    <mergeCell ref="A31:A39"/>
  </mergeCells>
  <printOptions/>
  <pageMargins left="0.7874015748031497" right="0.3937007874015748" top="0.7874015748031497" bottom="0.3937007874015748" header="0.3937007874015748" footer="0"/>
  <pageSetup fitToHeight="14" horizontalDpi="600" verticalDpi="600" orientation="landscape" paperSize="9" scale="91" r:id="rId1"/>
  <headerFooter alignWithMargins="0">
    <oddHeader>&amp;C&amp;P</oddHeader>
  </headerFooter>
  <rowBreaks count="3" manualBreakCount="3">
    <brk id="21" max="7" man="1"/>
    <brk id="117" max="7" man="1"/>
    <brk id="1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2013-02-14T13:23:19Z</dcterms:created>
  <dcterms:modified xsi:type="dcterms:W3CDTF">2013-02-14T13:23:35Z</dcterms:modified>
  <cp:category/>
  <cp:version/>
  <cp:contentType/>
  <cp:contentStatus/>
</cp:coreProperties>
</file>