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Лист1" sheetId="2" r:id="rId2"/>
  </sheets>
  <externalReferences>
    <externalReference r:id="rId5"/>
    <externalReference r:id="rId6"/>
  </externalReferences>
  <definedNames>
    <definedName name="_xlnm.Print_Area" localSheetId="0">'лист'!$A$1:$G$259</definedName>
  </definedNames>
  <calcPr fullCalcOnLoad="1"/>
</workbook>
</file>

<file path=xl/sharedStrings.xml><?xml version="1.0" encoding="utf-8"?>
<sst xmlns="http://schemas.openxmlformats.org/spreadsheetml/2006/main" count="603" uniqueCount="284">
  <si>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</si>
  <si>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</si>
  <si>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</si>
  <si>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</si>
  <si>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</si>
  <si>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Централізовані бухгалтерії</t>
  </si>
  <si>
    <t>091209</t>
  </si>
  <si>
    <t xml:space="preserve">Цільові фонди, утворені органами місцевого самоврядування  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</si>
  <si>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</si>
  <si>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</si>
  <si>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</si>
  <si>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</si>
  <si>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</si>
  <si>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</si>
  <si>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Кінематографія</t>
  </si>
  <si>
    <t>120100</t>
  </si>
  <si>
    <t>Телебачення та радіомовлення</t>
  </si>
  <si>
    <t>170102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</si>
  <si>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</si>
  <si>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</si>
  <si>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</si>
  <si>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</si>
  <si>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</si>
  <si>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</si>
  <si>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</si>
  <si>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</si>
  <si>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</si>
  <si>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</si>
  <si>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</si>
  <si>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</si>
  <si>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</si>
  <si>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</si>
  <si>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</si>
  <si>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</si>
  <si>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</si>
  <si>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</si>
  <si>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</si>
  <si>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</si>
  <si>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</si>
  <si>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</si>
  <si>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</si>
  <si>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</si>
  <si>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</si>
  <si>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</si>
  <si>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</si>
  <si>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</si>
  <si>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</si>
  <si>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</si>
  <si>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</si>
  <si>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</si>
  <si>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</si>
  <si>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</si>
  <si>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</si>
  <si>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</si>
  <si>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091108</t>
  </si>
  <si>
    <t>240900</t>
  </si>
  <si>
    <t>080101</t>
  </si>
  <si>
    <t>080300</t>
  </si>
  <si>
    <t>080500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</si>
  <si>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</si>
  <si>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</si>
  <si>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</si>
  <si>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</si>
  <si>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</si>
  <si>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</si>
  <si>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</si>
  <si>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</si>
  <si>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</si>
  <si>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</si>
  <si>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</si>
  <si>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</si>
  <si>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</si>
  <si>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</si>
  <si>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</si>
  <si>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</si>
  <si>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</si>
  <si>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</si>
  <si>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</si>
  <si>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</si>
  <si>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</si>
  <si>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</si>
  <si>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</si>
  <si>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</si>
  <si>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</si>
  <si>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</si>
  <si>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</si>
  <si>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</si>
  <si>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</si>
  <si>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</si>
  <si>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</si>
  <si>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</si>
  <si>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</si>
  <si>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</si>
  <si>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</si>
  <si>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130107</t>
  </si>
  <si>
    <t>080203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</si>
  <si>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</si>
  <si>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</si>
  <si>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</si>
  <si>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</si>
  <si>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</si>
  <si>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</si>
  <si>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Програма по похованню померлих безрідних та невідомих громадян міста на 2012-2014 роки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</si>
  <si>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</si>
  <si>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</si>
  <si>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</si>
  <si>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Надання медичної допомоги населенню в міських лікарнях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</si>
  <si>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</si>
  <si>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</si>
  <si>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Програма фінансової підтримки Запорізького комунального підприємства міського електротранспорту "Запоріжелектротранс"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</si>
  <si>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</si>
  <si>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</si>
  <si>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</si>
  <si>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</si>
  <si>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</si>
  <si>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</si>
  <si>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</si>
  <si>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</si>
  <si>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</si>
  <si>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</si>
  <si>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</si>
  <si>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</si>
  <si>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</si>
  <si>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</si>
  <si>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</si>
  <si>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</si>
  <si>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</si>
  <si>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</si>
  <si>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</si>
  <si>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</si>
  <si>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</si>
  <si>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</si>
  <si>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</si>
  <si>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</si>
  <si>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</si>
  <si>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</si>
  <si>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</si>
  <si>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</si>
  <si>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110201</t>
  </si>
  <si>
    <t>Бібліотеки</t>
  </si>
  <si>
    <t>091204</t>
  </si>
  <si>
    <t>Територіальні центри соціального обслуговування (надання соціальних послуг)</t>
  </si>
  <si>
    <t>010116</t>
  </si>
  <si>
    <t>Органи місцевого самоврядування</t>
  </si>
  <si>
    <t>110205</t>
  </si>
  <si>
    <t>Школи естетичного виховання дітей</t>
  </si>
  <si>
    <t>110204</t>
  </si>
  <si>
    <t>Палаци і будинки культури, клуби та інші заклади клубного типу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</si>
  <si>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</si>
  <si>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Хортицькому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</si>
  <si>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Орджонікідзевському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</si>
  <si>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Жовтневому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</si>
  <si>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</si>
  <si>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Керівництво та управління в галузі містобудування та архітектури на 2012-2014 роки</t>
  </si>
  <si>
    <t>Управління розвитку підприємництва та дозвільних послуг Запорізької міської ради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</si>
  <si>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</si>
  <si>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</si>
  <si>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</si>
  <si>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</si>
  <si>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</si>
  <si>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</si>
  <si>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</si>
  <si>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</si>
  <si>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33</t>
  </si>
  <si>
    <t>Управління реєстрації та єдиного реєстру Запорізької міської ради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</si>
  <si>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</si>
  <si>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</si>
  <si>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</si>
  <si>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</si>
  <si>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</si>
  <si>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</si>
  <si>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</si>
  <si>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</si>
  <si>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</si>
  <si>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76</t>
  </si>
  <si>
    <t>загальний фонд</t>
  </si>
  <si>
    <t>спеціальний фонд</t>
  </si>
  <si>
    <t>молод.кредитув.</t>
  </si>
  <si>
    <t>Обслуговування  боргу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</si>
  <si>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</si>
  <si>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підтримки громадських ініціатив в м.Запоріжжі на 2012 рік</t>
  </si>
  <si>
    <t xml:space="preserve">                                     Додаток 8</t>
  </si>
  <si>
    <t xml:space="preserve">                                     до рішення міської ради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</si>
  <si>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</si>
  <si>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</si>
  <si>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</si>
  <si>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</si>
  <si>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</si>
  <si>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Житлове будівництво та придбання житла для окремих категорій населення</t>
  </si>
  <si>
    <t>Програма "Фінансування заходів із придбання житла для окремих категорій населення у 2012 році"</t>
  </si>
  <si>
    <t>інші видатки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</si>
  <si>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</si>
  <si>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</si>
  <si>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енергозберігаючих заходів</t>
  </si>
  <si>
    <t>171000</t>
  </si>
  <si>
    <t>Діяльність і послуги, не віднесені до інших категорій</t>
  </si>
  <si>
    <t>100101</t>
  </si>
  <si>
    <t>Житлово-експлуатаційне господарство</t>
  </si>
  <si>
    <t>апарат</t>
  </si>
  <si>
    <t>"-"кредитув., "+"апарат</t>
  </si>
  <si>
    <t>Підтримка малого і середнього підприємництва</t>
  </si>
  <si>
    <t xml:space="preserve">апарат </t>
  </si>
  <si>
    <t xml:space="preserve">Видатки на запобігання та ліквідацію надзвичайних ситуацій та наслідків стихійного лиха </t>
  </si>
  <si>
    <t>Компенсацйні виплати на пільговий проїзд електротранспортом окремим категоріям громадян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</si>
  <si>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</si>
  <si>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Управління комунального господарства та дорожнього будівництва Запорізької міської ради</t>
  </si>
  <si>
    <t>41</t>
  </si>
  <si>
    <t>Перелік місцевих програм, які фінансуватимуться за рахунок коштів бюджету міста у 2013 році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</si>
  <si>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</si>
  <si>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Департамент житлово-комунального господарства Запорізької міської ради</t>
  </si>
  <si>
    <t xml:space="preserve">Програма розвитку та утримання житлово-комунального господарства м.Запоріжжя на 2013-2015 роки </t>
  </si>
  <si>
    <t>Програма "Освіта"</t>
  </si>
  <si>
    <t>Міська комплексна програма соціального захисту населення міста Запоріжжя</t>
  </si>
  <si>
    <t>Перинатальні центри, пологові будинки</t>
  </si>
  <si>
    <t>Забезпечення централізованих заходів з лікування хворих на цукровий та нецукровий діабет</t>
  </si>
  <si>
    <t>Програма розвитку та утримання житлово-комунального господарства м.Запоріжжя на 2013-2015 роки ( в тому числі погашення заборгованості минулого року)</t>
  </si>
  <si>
    <t>Міська цільова Програма "Будівництво, реконструкція та ліквідація аварійного стану об'єктів міста Запоріжжя на 2013-2015 роки"  ( в тому числі погашення заборгованості минулого року)</t>
  </si>
  <si>
    <t>власні</t>
  </si>
  <si>
    <t xml:space="preserve">Компенсаційні виплати на пільговий проїзд автомобільним транспортом окремим категоріям громадян </t>
  </si>
  <si>
    <t>Компенсаційні виплати на пільговий проїзд окремих категорій громадян на водному транспорті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</si>
  <si>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</si>
  <si>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</si>
  <si>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і заходи державних органів у справах молоді</t>
  </si>
  <si>
    <t>130112</t>
  </si>
  <si>
    <t>130106</t>
  </si>
  <si>
    <t>Проведення навчально-тренувальних зборів і змагань з неолімпійських видів спорту</t>
  </si>
  <si>
    <t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30.01.2013 № 11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</si>
  <si>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 14</t>
  </si>
  <si>
    <t>Програма використання коштів депутатського фонду, затверджена рішенням міської ради від 30.01.2013 № 8</t>
  </si>
  <si>
    <t>Програма "Освіта", затверджена рішенням міської ради від 25.02.2013 № 25</t>
  </si>
  <si>
    <t>Програма "Оздоровлення", затверджена рішенням міської ради від 25.02.2013 № 25</t>
  </si>
  <si>
    <t>Програма підтримки сім'ї та молоді м. Запоріжжя, затверджена рішенням міської ради від 25.02.2013 № 25</t>
  </si>
  <si>
    <t>Програма "Фізична культура та спорт", затверджена рішенням міської ради від 25.02.2013 № 25</t>
  </si>
  <si>
    <t>Програма "Позашкільна освіта", затверджена рішенням міської ради від 25.02.2013 № 25</t>
  </si>
  <si>
    <t>"Програма розвитку охорони здоров'я міста Запоріжжя" на період 2013-2015 років, затверджена рішенням міської ради від 30.01.2013 № 21</t>
  </si>
  <si>
    <t>Програма "Розвитку ендопротезування великих суглобів в місті Запоріжжі на 2013-2017 роки"затверджена рішенням міської ради від 30.01.2013 № 21</t>
  </si>
  <si>
    <t>"Програма розвитку охорони здоров'я міста Запоріжжя" на період 2013-2015 роківзатверджена рішенням міської ради від 30.01.2013 № 21</t>
  </si>
  <si>
    <t>"Програма надання медичної допомоги окремим верствам населення" на період  2013-2015 роківзатверджена рішенням міської ради від 30.01.2013 № 21</t>
  </si>
  <si>
    <t>"Програма надання медичної допомоги хворим на цукровий діабет" на період  2013-2015 роківзатверджена рішенням міської ради від 30.01.2013 № 21</t>
  </si>
  <si>
    <t>"Програма розвитку охорони здоров'я міста Запоріжжя" на період 2013-2015 років затверджена рішенням міської ради від 30.01.2013 № 21</t>
  </si>
  <si>
    <t>Програма "Здійснення соціальної роботи з дітьми, молоддю та сім'ями м. Запоріжжя, які опинились у складних життєвих обставинах та потребують сторонньої допомоги", затверджена рішенням міської ради від 25.02.2013 № 25</t>
  </si>
  <si>
    <t xml:space="preserve">Міська комплексна програма соціального захисту населення міста Запоріжжя, затверджена рішенням міської ради від 30.01.2013 № 24 </t>
  </si>
  <si>
    <t xml:space="preserve">Міська комплексна програма соціального захисту населення міста Запоріжжя затверджена рішенням міської ради від 30.01.2013 № 24 </t>
  </si>
  <si>
    <t xml:space="preserve">Міська комплексна програма соціального захисту населення міста Запоріжжя  затверджена рішенням міської ради від 30.01.2013 № 24 </t>
  </si>
  <si>
    <t xml:space="preserve">Міська комплексна програма соціального захисту населення міста Запоріжжязатверджена рішенням міської ради від 30.01.2013 № 24 </t>
  </si>
  <si>
    <t>Міська програма "Розвиток культури і мистецтв у місті Запоріжжя на 2013-2015 роки", затверджена рішенням міської ради від 30.01.2013 № 40</t>
  </si>
  <si>
    <t>Міська програма "Розвиток культури і мистецтв у місті Запоріжжя на 2013-2015 роки" затверджена рішенням міської ради від 30.01.2013 № 40</t>
  </si>
  <si>
    <t>Міська програма "Розвиток культури і мистецтв у місті Запоріжжя на 2013-2015 роки"  затверджена рішенням міської ради від 30.01.2013 № 40</t>
  </si>
  <si>
    <t>Міська програма "Поліпшення кінообслуговування населення міста Запоріжжя на 2013-2015 роки" затверджена рішенням міської ради від 30.01.2013 № 40</t>
  </si>
  <si>
    <t>Міська програма "Загальноміські святкові заходи та акції на 2013 рік" затверджена рішенням міської ради від 30.01.2013 № 40</t>
  </si>
  <si>
    <t>Міська програма "Оцінка вартості пам'яток історії та монументального мистецтва в місті Запоріжжя на 2013 рік"  затверджена рішенням міської ради від 30.01.2013 № 40</t>
  </si>
  <si>
    <t>Програма проведення в м.Запоріжжі Покровського ярмарку, затверджена рішенням міської ради від 24.12.2012 № 35</t>
  </si>
  <si>
    <t xml:space="preserve"> Програма сприяння розвитку малого та середнього підприємництва у місті Запоріжжі на 2013-2015 роки, затверджена рішенням міської ради від 25.02.2013 № 21</t>
  </si>
  <si>
    <t>Програма розвитку та утримання житлово-комунального господарства м.Запоріжжя на 2013-2015 роки, затверджена рішенням міської ради від 30.01.2013 № 17</t>
  </si>
  <si>
    <t>Програма економічного і соціального розвитку м.Запоріжжя на 2013 рік, затверджена рішенням міської ради від 24.12.2012 № 8</t>
  </si>
  <si>
    <t>Програма забезпечення проведення аукціонів з продажу права оренди та у власність земельних ділянок на території м.Запоріжжя у 2013-2015 роки, затверджена рішенням міської ради від 25.02.2013 № 29</t>
  </si>
  <si>
    <t>Програма створення та ведення містобудівного кадастру міста Запоріжжя на 2013-2015 роки, затверджена рішенням міської ради від 25.02.2013 № 28</t>
  </si>
  <si>
    <t>Програма раціонального використання території та комплексного містобудівного розвитку міста на 2013-2015 роки, затверджена рішенням міської ради від 25.02.2013 № 27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</si>
  <si>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 32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</si>
  <si>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 30</t>
  </si>
  <si>
    <t>Міська цільова програма запобігання та ліквідації надзвичайних ситуацій техногенного та природного характеру, організація рятування на водах на 2013-2015 роки, затверджена рішенням міської ради від 30.01.2013 № 16</t>
  </si>
  <si>
    <t>Програма обслуговування боргу бюджету міста та підтримки муніципального кредитного рейтингу, затверджена рішенням міської ради від 25.02.2013 № 11</t>
  </si>
  <si>
    <t>Програма підтримки діяльності органів самоорганізації населення міста Запоріжжя, затверджена рішенням міської ради від 30.01.2013 № 26</t>
  </si>
  <si>
    <t>Програма "Сприяння органів місцевого самоврядування призову громадян на 2012-2014 роки" (в тому числі погашення заборгованості минулого року), затверджена рішенням міської ради від 23.02.2012 № 19</t>
  </si>
  <si>
    <t>Міська цільова програма впровадження та забезпечення працездатності систем об'єктивного відеоспостередження у м.Запоріжжі, затверджена рішенням міської ради від 24.12.2012 № 15</t>
  </si>
  <si>
    <t>Програма  використання коштів цільового фонду міської ради на 2013 рік, затверджена рішенням міської ради від 24.12.2012 № 12</t>
  </si>
  <si>
    <t>Програма зайнятості населення міста Запоріжжя на 2012-2014 роки, затверджена рішенням міської ради від 27.12.2011 № 27</t>
  </si>
  <si>
    <t>Програма реконструкції ринку Соцміста КП "Запоріжринок" по вул.Рекордна, 2 м.Запоріжжя на 2013 рік, затверджена рішенням міської ради від 25.02.2013 № 20</t>
  </si>
  <si>
    <t>Програма розвитку земельних відносин у місті Запоріжжі на 2013 рік, затверджена рішенням міської ради від 25.02.2013 № 26</t>
  </si>
  <si>
    <t>Міська цільова програма забезпечення погашення заборгованості при реалізації Програми придбання житла для воїнів-інтернаціоналістів у 2012 році, затверджена рішенням міської ради від 30.01.2013 № 13</t>
  </si>
  <si>
    <t>Програма реконструкція об'єктів соціальної сфери міста Запоріжжя на 2012-2014 роки, затверджена рішенням міської ради від 24.12.2012 № 43</t>
  </si>
  <si>
    <t xml:space="preserve">Програма "Про забезпечення екологічної безпеки міста на 2013-2015 роки", затверджена рішенням міської ради від 24.12.2012 № 23 </t>
  </si>
  <si>
    <t>Програма "Фінансова підтримка комунального спортивно-видовищного підприємства "Юність", затверджена рішенням міської ради від 30.01.2013 № 25</t>
  </si>
  <si>
    <t>Програма "Інвентаризація та державна реєстрація об'єктів права комунальної власності територіальної громади м. Запоріжжя на 2012-2014 роки", затверджена рішенням міської ради від 24.12.2012 № 86 (зі змінами)</t>
  </si>
  <si>
    <t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30.01.2013 № 20</t>
  </si>
  <si>
    <t>Міська цільова Програма "Будівництво, реконструкція та ліквідація аварійного стану об'єктів міста Запоріжжя на 2013-2015 роки", затверджена рішенням міської ради від 30.01.2013 № 6</t>
  </si>
  <si>
    <t>Міська цільова Програма "Фінансова допомога комунальному підприємству "Управління капітального будівництва" у 2013 році", затверджена рішенням міської ради від 30.01.2013 № 6</t>
  </si>
  <si>
    <t>Міська цільова Програма "Фінансування заходів з дератизації відкритих стацій та дезінсекції анофелогенних водоймищ м.Запоріжжя на 2013 рік", затверджена рішенням міської ради від 30.01.2013 № 41</t>
  </si>
  <si>
    <t>Програма "Здійснення заходів щодо проведення незалежної оцінки об'єктів м.Запоріжжя на 2012 рік" (погашення заборгованості минулого року), затверджена рішенням міської ради від 23.02.2013 № 52</t>
  </si>
  <si>
    <t xml:space="preserve">Ппограма  використання коштів цільового фонду міської ради на 2013 рік, затверджена рішенням міської ради від від 24.12.2012 № 12  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</si>
  <si>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24.12.2012 № 15 (зі змінами)</t>
  </si>
  <si>
    <t>Програма сприяння діяльності ветеранів спорту у здійсненні фізкультурно-спортивних заходів на 2013 рік, затверджена рішенням міської ради від 25.02.2013 № 51</t>
  </si>
  <si>
    <t xml:space="preserve">Міська цільова програма роботи й розвитку газети Запорізької міської ради "Запорозька Січ", затверджена рішенням міської ради від 30.01.2013 № 14 </t>
  </si>
  <si>
    <r>
      <t xml:space="preserve">                                     </t>
    </r>
    <r>
      <rPr>
        <b/>
        <u val="single"/>
        <sz val="22"/>
        <rFont val="Times New Roman"/>
        <family val="1"/>
      </rPr>
      <t xml:space="preserve">25.02.2013 №34 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</si>
</sst>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</numFmts>
  <fonts count="3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12"/>
      <color indexed="10"/>
      <name val="Times New Roman"/>
      <family val="1"/>
    </font>
    <font>
      <sz val="18"/>
      <color indexed="10"/>
      <name val="Times New Roman"/>
      <family val="1"/>
    </font>
    <font>
      <sz val="16"/>
      <color indexed="10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sz val="12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Times New Roman"/>
      <family val="1"/>
    </font>
    <font>
      <b/>
      <u val="single"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188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1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" fontId="1" fillId="0" borderId="14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vertical="center"/>
    </xf>
    <xf numFmtId="1" fontId="1" fillId="0" borderId="0" xfId="0" applyNumberFormat="1" applyFont="1" applyAlignment="1">
      <alignment horizontal="center" wrapText="1"/>
    </xf>
    <xf numFmtId="0" fontId="16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72;&#1103;%20&#1090;&#1072;&#1073;&#1083;&#1080;&#1094;&#1103;(&#1083;&#1102;&#1090;&#1080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11">
          <cell r="C11">
            <v>20083607</v>
          </cell>
          <cell r="F11">
            <v>3108788</v>
          </cell>
        </row>
        <row r="16">
          <cell r="C16">
            <v>543041</v>
          </cell>
          <cell r="F16">
            <v>50000</v>
          </cell>
        </row>
        <row r="19">
          <cell r="F19">
            <v>2493637</v>
          </cell>
        </row>
        <row r="20">
          <cell r="F20">
            <v>0</v>
          </cell>
        </row>
        <row r="21">
          <cell r="F21">
            <v>53552</v>
          </cell>
        </row>
        <row r="25">
          <cell r="F25">
            <v>0</v>
          </cell>
        </row>
        <row r="27">
          <cell r="F27">
            <v>220841</v>
          </cell>
        </row>
        <row r="32">
          <cell r="F32">
            <v>0</v>
          </cell>
        </row>
        <row r="33">
          <cell r="C33">
            <v>533153</v>
          </cell>
          <cell r="F33">
            <v>0</v>
          </cell>
        </row>
        <row r="34">
          <cell r="C34">
            <v>304457</v>
          </cell>
        </row>
        <row r="35">
          <cell r="C35">
            <v>3230438</v>
          </cell>
        </row>
        <row r="36">
          <cell r="C36">
            <v>0</v>
          </cell>
        </row>
        <row r="37">
          <cell r="C37">
            <v>2228133</v>
          </cell>
        </row>
        <row r="38">
          <cell r="C38">
            <v>5151</v>
          </cell>
        </row>
        <row r="39">
          <cell r="C39">
            <v>788508137</v>
          </cell>
          <cell r="F39">
            <v>62110523</v>
          </cell>
        </row>
        <row r="43">
          <cell r="J43">
            <v>2044801</v>
          </cell>
        </row>
        <row r="49">
          <cell r="C49">
            <v>29370967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0">
          <cell r="F60">
            <v>0</v>
          </cell>
        </row>
        <row r="61">
          <cell r="C61">
            <v>0</v>
          </cell>
        </row>
        <row r="62">
          <cell r="C62">
            <v>576138</v>
          </cell>
        </row>
        <row r="63">
          <cell r="C63">
            <v>3483300</v>
          </cell>
        </row>
        <row r="65">
          <cell r="C65">
            <v>284901</v>
          </cell>
        </row>
        <row r="66">
          <cell r="C66">
            <v>81595</v>
          </cell>
        </row>
        <row r="69">
          <cell r="C69">
            <v>439800</v>
          </cell>
          <cell r="F69">
            <v>42080</v>
          </cell>
        </row>
        <row r="77">
          <cell r="F77">
            <v>372095</v>
          </cell>
        </row>
        <row r="79">
          <cell r="C79">
            <v>488693362</v>
          </cell>
          <cell r="F79">
            <v>38962342</v>
          </cell>
        </row>
        <row r="83">
          <cell r="J83">
            <v>8097527</v>
          </cell>
        </row>
        <row r="85">
          <cell r="J85">
            <v>756200</v>
          </cell>
        </row>
        <row r="86">
          <cell r="J86">
            <v>2244261</v>
          </cell>
        </row>
        <row r="88">
          <cell r="J88">
            <v>177616</v>
          </cell>
        </row>
        <row r="92">
          <cell r="F92">
            <v>0</v>
          </cell>
        </row>
        <row r="93">
          <cell r="C93">
            <v>3161291</v>
          </cell>
        </row>
        <row r="95">
          <cell r="F95">
            <v>9650512</v>
          </cell>
        </row>
        <row r="100">
          <cell r="C100">
            <v>785248990</v>
          </cell>
          <cell r="F100">
            <v>11157485</v>
          </cell>
        </row>
        <row r="102">
          <cell r="K102">
            <v>2285484</v>
          </cell>
        </row>
        <row r="104">
          <cell r="C104">
            <v>644483</v>
          </cell>
        </row>
        <row r="107">
          <cell r="C107">
            <v>86463348</v>
          </cell>
        </row>
        <row r="109">
          <cell r="C109">
            <v>143027</v>
          </cell>
        </row>
        <row r="111">
          <cell r="C111">
            <v>1191473</v>
          </cell>
          <cell r="F111">
            <v>156000</v>
          </cell>
        </row>
        <row r="113">
          <cell r="C113">
            <v>9899560</v>
          </cell>
        </row>
        <row r="116">
          <cell r="C116">
            <v>4279</v>
          </cell>
        </row>
        <row r="119">
          <cell r="C119">
            <v>3555049</v>
          </cell>
        </row>
        <row r="121">
          <cell r="C121">
            <v>5232</v>
          </cell>
        </row>
        <row r="123">
          <cell r="C123">
            <v>81101</v>
          </cell>
        </row>
        <row r="125">
          <cell r="C125">
            <v>4736159</v>
          </cell>
        </row>
        <row r="127">
          <cell r="C127">
            <v>3732018</v>
          </cell>
        </row>
        <row r="129">
          <cell r="C129">
            <v>18817</v>
          </cell>
        </row>
        <row r="131">
          <cell r="C131">
            <v>6267947</v>
          </cell>
        </row>
        <row r="133">
          <cell r="C133">
            <v>91242957</v>
          </cell>
        </row>
        <row r="135">
          <cell r="C135">
            <v>243513649</v>
          </cell>
        </row>
        <row r="137">
          <cell r="C137">
            <v>24609614</v>
          </cell>
        </row>
        <row r="139">
          <cell r="C139">
            <v>56940047</v>
          </cell>
        </row>
        <row r="141">
          <cell r="C141">
            <v>8655542</v>
          </cell>
        </row>
        <row r="143">
          <cell r="C143">
            <v>951380</v>
          </cell>
        </row>
        <row r="145">
          <cell r="C145">
            <v>11749271</v>
          </cell>
        </row>
        <row r="147">
          <cell r="C147">
            <v>44601225</v>
          </cell>
        </row>
        <row r="149">
          <cell r="C149">
            <v>100243</v>
          </cell>
        </row>
        <row r="151">
          <cell r="C151">
            <v>8283808</v>
          </cell>
        </row>
        <row r="153">
          <cell r="C153">
            <v>54202</v>
          </cell>
        </row>
        <row r="155">
          <cell r="F155">
            <v>196550</v>
          </cell>
        </row>
        <row r="156">
          <cell r="C156">
            <v>204630</v>
          </cell>
        </row>
        <row r="158">
          <cell r="C158">
            <v>0</v>
          </cell>
        </row>
        <row r="159">
          <cell r="K159">
            <v>926639</v>
          </cell>
        </row>
        <row r="161">
          <cell r="C161">
            <v>743258</v>
          </cell>
        </row>
        <row r="162">
          <cell r="C162">
            <v>62854623</v>
          </cell>
        </row>
        <row r="165">
          <cell r="F165">
            <v>7381983</v>
          </cell>
        </row>
        <row r="167">
          <cell r="C167">
            <v>4980557</v>
          </cell>
        </row>
        <row r="168">
          <cell r="C168">
            <v>4822607</v>
          </cell>
        </row>
        <row r="169">
          <cell r="C169">
            <v>1127594</v>
          </cell>
        </row>
        <row r="170">
          <cell r="C170">
            <v>627594</v>
          </cell>
        </row>
        <row r="171">
          <cell r="C171">
            <v>2936756</v>
          </cell>
        </row>
        <row r="173">
          <cell r="C173">
            <v>55948078</v>
          </cell>
        </row>
        <row r="174">
          <cell r="C174">
            <v>39285410</v>
          </cell>
        </row>
        <row r="179">
          <cell r="F179">
            <v>0</v>
          </cell>
        </row>
        <row r="187">
          <cell r="C187">
            <v>2390426</v>
          </cell>
          <cell r="F187">
            <v>0</v>
          </cell>
        </row>
        <row r="192">
          <cell r="C192">
            <v>771029</v>
          </cell>
          <cell r="F192">
            <v>0</v>
          </cell>
        </row>
        <row r="195">
          <cell r="C195">
            <v>80510074</v>
          </cell>
          <cell r="F195">
            <v>10154593</v>
          </cell>
        </row>
        <row r="205">
          <cell r="C205">
            <v>1047685</v>
          </cell>
        </row>
        <row r="206">
          <cell r="K206">
            <v>182336</v>
          </cell>
        </row>
        <row r="208">
          <cell r="F208">
            <v>194934</v>
          </cell>
        </row>
        <row r="214">
          <cell r="C214">
            <v>3022629</v>
          </cell>
          <cell r="F214">
            <v>1108200</v>
          </cell>
        </row>
        <row r="216">
          <cell r="F216">
            <v>37000</v>
          </cell>
        </row>
        <row r="218">
          <cell r="F218">
            <v>1071200</v>
          </cell>
        </row>
        <row r="220">
          <cell r="C220">
            <v>608000</v>
          </cell>
        </row>
        <row r="226">
          <cell r="C226">
            <v>351915</v>
          </cell>
        </row>
        <row r="227">
          <cell r="C227">
            <v>1146462</v>
          </cell>
          <cell r="F227">
            <v>168214</v>
          </cell>
        </row>
        <row r="230">
          <cell r="C230">
            <v>99396619</v>
          </cell>
          <cell r="F230">
            <v>170383460</v>
          </cell>
        </row>
        <row r="232">
          <cell r="F232">
            <v>60000</v>
          </cell>
        </row>
        <row r="234">
          <cell r="C234">
            <v>113947</v>
          </cell>
        </row>
        <row r="236">
          <cell r="C236">
            <v>7970804</v>
          </cell>
        </row>
        <row r="241">
          <cell r="F241">
            <v>48346858</v>
          </cell>
        </row>
        <row r="242">
          <cell r="C242">
            <v>0</v>
          </cell>
        </row>
        <row r="243">
          <cell r="C243">
            <v>81970901</v>
          </cell>
          <cell r="F243">
            <v>3627394</v>
          </cell>
        </row>
        <row r="245">
          <cell r="F245">
            <v>57581361</v>
          </cell>
        </row>
        <row r="248">
          <cell r="F248">
            <v>44254981</v>
          </cell>
        </row>
        <row r="251">
          <cell r="F251">
            <v>11641498</v>
          </cell>
        </row>
        <row r="253">
          <cell r="F253">
            <v>3157736</v>
          </cell>
        </row>
        <row r="256">
          <cell r="C256">
            <v>5709617</v>
          </cell>
        </row>
        <row r="257">
          <cell r="C257">
            <v>45761</v>
          </cell>
        </row>
        <row r="258">
          <cell r="C258">
            <v>298597</v>
          </cell>
        </row>
        <row r="260">
          <cell r="F260">
            <v>1713632</v>
          </cell>
        </row>
        <row r="273">
          <cell r="F273">
            <v>0</v>
          </cell>
        </row>
        <row r="276">
          <cell r="F276">
            <v>0</v>
          </cell>
        </row>
        <row r="299">
          <cell r="C299">
            <v>0</v>
          </cell>
        </row>
        <row r="302">
          <cell r="C302">
            <v>0</v>
          </cell>
        </row>
        <row r="322">
          <cell r="C322">
            <v>6360503</v>
          </cell>
          <cell r="F322">
            <v>46423</v>
          </cell>
        </row>
        <row r="324">
          <cell r="F324">
            <v>46423</v>
          </cell>
        </row>
        <row r="331">
          <cell r="C331">
            <v>3456180</v>
          </cell>
        </row>
        <row r="332">
          <cell r="C332">
            <v>5151109</v>
          </cell>
          <cell r="F332">
            <v>0</v>
          </cell>
        </row>
        <row r="339">
          <cell r="C339">
            <v>120000</v>
          </cell>
        </row>
        <row r="340">
          <cell r="C340">
            <v>1648500</v>
          </cell>
        </row>
        <row r="341">
          <cell r="C341">
            <v>643117</v>
          </cell>
        </row>
        <row r="342">
          <cell r="C342">
            <v>749939</v>
          </cell>
          <cell r="F342">
            <v>0</v>
          </cell>
        </row>
        <row r="345">
          <cell r="C345">
            <v>1202840</v>
          </cell>
          <cell r="F345">
            <v>1736056</v>
          </cell>
        </row>
        <row r="347">
          <cell r="F347">
            <v>29000</v>
          </cell>
        </row>
        <row r="349">
          <cell r="F349">
            <v>1707056</v>
          </cell>
        </row>
        <row r="350">
          <cell r="C350">
            <v>913259</v>
          </cell>
          <cell r="F350">
            <v>41395595</v>
          </cell>
        </row>
        <row r="354">
          <cell r="F354">
            <v>41395595</v>
          </cell>
        </row>
        <row r="359">
          <cell r="C359">
            <v>6096967</v>
          </cell>
          <cell r="F359">
            <v>4823756</v>
          </cell>
        </row>
        <row r="363">
          <cell r="C363">
            <v>2200000</v>
          </cell>
          <cell r="F363">
            <v>0</v>
          </cell>
        </row>
        <row r="367">
          <cell r="C367">
            <v>217929</v>
          </cell>
          <cell r="F367">
            <v>0</v>
          </cell>
        </row>
        <row r="370">
          <cell r="F370">
            <v>4823756</v>
          </cell>
        </row>
        <row r="373">
          <cell r="C373">
            <v>2765058</v>
          </cell>
        </row>
        <row r="375">
          <cell r="C375">
            <v>7892876</v>
          </cell>
          <cell r="F375">
            <v>7055024</v>
          </cell>
        </row>
        <row r="379">
          <cell r="C379">
            <v>3263537</v>
          </cell>
          <cell r="F379">
            <v>6932583</v>
          </cell>
        </row>
        <row r="382">
          <cell r="C382">
            <v>2927452</v>
          </cell>
          <cell r="F382">
            <v>122441</v>
          </cell>
        </row>
        <row r="383">
          <cell r="C383">
            <v>2116535</v>
          </cell>
          <cell r="F383">
            <v>40736430</v>
          </cell>
        </row>
        <row r="385">
          <cell r="F385">
            <v>30000</v>
          </cell>
        </row>
        <row r="390">
          <cell r="F390">
            <v>9696276</v>
          </cell>
        </row>
        <row r="395">
          <cell r="F395">
            <v>11010154</v>
          </cell>
        </row>
        <row r="397">
          <cell r="F397">
            <v>20000000</v>
          </cell>
        </row>
        <row r="401">
          <cell r="C401">
            <v>19124848</v>
          </cell>
          <cell r="F401">
            <v>0</v>
          </cell>
        </row>
        <row r="404">
          <cell r="C404">
            <v>13874400</v>
          </cell>
        </row>
        <row r="409">
          <cell r="F409">
            <v>0</v>
          </cell>
        </row>
        <row r="411">
          <cell r="C411">
            <v>52253</v>
          </cell>
        </row>
        <row r="413">
          <cell r="F413">
            <v>0</v>
          </cell>
        </row>
        <row r="416">
          <cell r="F416">
            <v>0</v>
          </cell>
        </row>
        <row r="417">
          <cell r="C417">
            <v>5021132</v>
          </cell>
          <cell r="F417">
            <v>63492</v>
          </cell>
        </row>
        <row r="421">
          <cell r="C421">
            <v>604590</v>
          </cell>
          <cell r="F421">
            <v>0</v>
          </cell>
        </row>
        <row r="423">
          <cell r="K423">
            <v>0</v>
          </cell>
        </row>
        <row r="425">
          <cell r="F425">
            <v>7257</v>
          </cell>
        </row>
        <row r="428">
          <cell r="C428">
            <v>132118</v>
          </cell>
        </row>
        <row r="429">
          <cell r="C429">
            <v>99900</v>
          </cell>
        </row>
        <row r="430">
          <cell r="C430">
            <v>238824</v>
          </cell>
        </row>
        <row r="431">
          <cell r="C431">
            <v>3237</v>
          </cell>
        </row>
        <row r="432">
          <cell r="C432">
            <v>4058513</v>
          </cell>
          <cell r="F432">
            <v>39149</v>
          </cell>
        </row>
        <row r="436">
          <cell r="C436">
            <v>503411</v>
          </cell>
          <cell r="F436">
            <v>4901</v>
          </cell>
        </row>
        <row r="440">
          <cell r="F440">
            <v>34248</v>
          </cell>
        </row>
        <row r="443">
          <cell r="C443">
            <v>5735</v>
          </cell>
        </row>
        <row r="444">
          <cell r="C444">
            <v>31950</v>
          </cell>
        </row>
        <row r="445">
          <cell r="C445">
            <v>3237</v>
          </cell>
        </row>
        <row r="446">
          <cell r="C446">
            <v>4555425</v>
          </cell>
          <cell r="F446">
            <v>6135397</v>
          </cell>
        </row>
        <row r="450">
          <cell r="C450">
            <v>734709</v>
          </cell>
          <cell r="F450">
            <v>147972</v>
          </cell>
        </row>
        <row r="452">
          <cell r="F452">
            <v>5949949</v>
          </cell>
        </row>
        <row r="454">
          <cell r="F454">
            <v>22683</v>
          </cell>
        </row>
        <row r="457">
          <cell r="C457">
            <v>86135</v>
          </cell>
        </row>
        <row r="458">
          <cell r="C458">
            <v>99900</v>
          </cell>
        </row>
        <row r="459">
          <cell r="C459">
            <v>38505</v>
          </cell>
        </row>
        <row r="460">
          <cell r="C460">
            <v>2427</v>
          </cell>
        </row>
        <row r="461">
          <cell r="C461">
            <v>4329713</v>
          </cell>
          <cell r="F461">
            <v>1384926</v>
          </cell>
        </row>
        <row r="465">
          <cell r="C465">
            <v>482173</v>
          </cell>
          <cell r="F465">
            <v>9330</v>
          </cell>
        </row>
        <row r="467">
          <cell r="F467">
            <v>1375596</v>
          </cell>
        </row>
        <row r="472">
          <cell r="C472">
            <v>86135</v>
          </cell>
        </row>
        <row r="473">
          <cell r="C473">
            <v>99900</v>
          </cell>
        </row>
        <row r="474">
          <cell r="C474">
            <v>20991</v>
          </cell>
        </row>
        <row r="475">
          <cell r="C475">
            <v>3236</v>
          </cell>
        </row>
        <row r="476">
          <cell r="C476">
            <v>5144031</v>
          </cell>
          <cell r="F476">
            <v>267927</v>
          </cell>
        </row>
        <row r="480">
          <cell r="C480">
            <v>818449</v>
          </cell>
        </row>
        <row r="482">
          <cell r="C482">
            <v>246500</v>
          </cell>
        </row>
        <row r="484">
          <cell r="F484">
            <v>128410</v>
          </cell>
        </row>
        <row r="487">
          <cell r="C487">
            <v>195238</v>
          </cell>
        </row>
        <row r="488">
          <cell r="C488">
            <v>1000</v>
          </cell>
        </row>
        <row r="489">
          <cell r="C489">
            <v>63468</v>
          </cell>
        </row>
        <row r="490">
          <cell r="C490">
            <v>3924</v>
          </cell>
        </row>
        <row r="491">
          <cell r="C491">
            <v>4674418</v>
          </cell>
          <cell r="F491">
            <v>1255781</v>
          </cell>
        </row>
        <row r="495">
          <cell r="C495">
            <v>713893</v>
          </cell>
          <cell r="F495">
            <v>20000</v>
          </cell>
        </row>
        <row r="497">
          <cell r="F497">
            <v>1145573</v>
          </cell>
        </row>
        <row r="499">
          <cell r="F499">
            <v>50162</v>
          </cell>
        </row>
        <row r="502">
          <cell r="C502">
            <v>57447</v>
          </cell>
        </row>
        <row r="504">
          <cell r="C504">
            <v>22955</v>
          </cell>
        </row>
        <row r="505">
          <cell r="C505">
            <v>3236</v>
          </cell>
        </row>
        <row r="506">
          <cell r="C506">
            <v>4559578</v>
          </cell>
          <cell r="F506">
            <v>147737</v>
          </cell>
        </row>
        <row r="510">
          <cell r="C510">
            <v>586283</v>
          </cell>
        </row>
        <row r="515">
          <cell r="C515">
            <v>80392</v>
          </cell>
        </row>
        <row r="516">
          <cell r="C516">
            <v>60000</v>
          </cell>
        </row>
        <row r="517">
          <cell r="F5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вод (2)"/>
      <sheetName val="свод (3)"/>
    </sheetNames>
    <sheetDataSet>
      <sheetData sheetId="0">
        <row r="111">
          <cell r="D111">
            <v>201936.08500000002</v>
          </cell>
        </row>
        <row r="123">
          <cell r="D123">
            <v>402241.29799999995</v>
          </cell>
        </row>
        <row r="200">
          <cell r="D200">
            <v>55763.578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6"/>
  <sheetViews>
    <sheetView tabSelected="1" view="pageBreakPreview" zoomScale="75" zoomScaleSheetLayoutView="75" zoomScalePageLayoutView="0" workbookViewId="0" topLeftCell="A1">
      <selection activeCell="E8" sqref="E8:F8"/>
    </sheetView>
  </sheetViews>
  <sheetFormatPr defaultColWidth="9.140625" defaultRowHeight="12.75"/>
  <cols>
    <col min="1" max="1" width="11.00390625" style="2" customWidth="1"/>
    <col min="2" max="2" width="39.421875" style="2" customWidth="1"/>
    <col min="3" max="3" width="62.8515625" style="2" customWidth="1"/>
    <col min="4" max="4" width="16.8515625" style="2" customWidth="1"/>
    <col min="5" max="5" width="64.57421875" style="2" customWidth="1"/>
    <col min="6" max="6" width="21.140625" style="2" customWidth="1"/>
    <col min="7" max="7" width="19.8515625" style="2" customWidth="1"/>
    <col min="8" max="8" width="14.421875" style="2" customWidth="1"/>
    <col min="9" max="9" width="13.421875" style="21" bestFit="1" customWidth="1"/>
    <col min="10" max="10" width="13.421875" style="21" customWidth="1"/>
    <col min="11" max="11" width="14.140625" style="28" customWidth="1"/>
    <col min="12" max="12" width="12.00390625" style="2" customWidth="1"/>
    <col min="13" max="13" width="13.00390625" style="21" customWidth="1"/>
    <col min="14" max="16" width="9.140625" style="2" customWidth="1"/>
    <col min="17" max="17" width="11.57421875" style="2" customWidth="1"/>
    <col min="18" max="16384" width="9.140625" style="2" customWidth="1"/>
  </cols>
  <sheetData>
    <row r="1" spans="5:7" ht="55.5" customHeight="1">
      <c r="E1" s="33" t="s">
        <v>181</v>
      </c>
      <c r="G1" s="32"/>
    </row>
    <row r="2" spans="5:7" ht="28.5" customHeight="1">
      <c r="E2" s="33" t="s">
        <v>182</v>
      </c>
      <c r="G2" s="32"/>
    </row>
    <row r="3" spans="3:7" ht="40.5" customHeight="1">
      <c r="C3" s="12"/>
      <c r="E3" s="104" t="s">
        <v>283</v>
      </c>
      <c r="F3" s="105"/>
      <c r="G3" s="32"/>
    </row>
    <row r="5" spans="1:13" s="10" customFormat="1" ht="28.5" customHeight="1">
      <c r="A5" s="94" t="s">
        <v>207</v>
      </c>
      <c r="B5" s="94"/>
      <c r="C5" s="94"/>
      <c r="D5" s="94"/>
      <c r="E5" s="94"/>
      <c r="F5" s="94"/>
      <c r="G5" s="94"/>
      <c r="I5" s="22"/>
      <c r="J5" s="22"/>
      <c r="K5" s="29"/>
      <c r="M5" s="22"/>
    </row>
    <row r="6" ht="5.25" customHeight="1"/>
    <row r="7" ht="16.5" customHeight="1" thickBot="1">
      <c r="G7" s="11" t="s">
        <v>49</v>
      </c>
    </row>
    <row r="8" spans="1:13" s="4" customFormat="1" ht="48" customHeight="1" thickBot="1">
      <c r="A8" s="15" t="s">
        <v>18</v>
      </c>
      <c r="B8" s="100" t="s">
        <v>20</v>
      </c>
      <c r="C8" s="98" t="s">
        <v>44</v>
      </c>
      <c r="D8" s="98"/>
      <c r="E8" s="98" t="s">
        <v>47</v>
      </c>
      <c r="F8" s="98"/>
      <c r="G8" s="26" t="s">
        <v>48</v>
      </c>
      <c r="H8" s="96" t="s">
        <v>175</v>
      </c>
      <c r="I8" s="97"/>
      <c r="J8" s="97"/>
      <c r="K8" s="99"/>
      <c r="L8" s="96" t="s">
        <v>176</v>
      </c>
      <c r="M8" s="97"/>
    </row>
    <row r="9" spans="1:13" s="4" customFormat="1" ht="55.5" customHeight="1">
      <c r="A9" s="15" t="s">
        <v>19</v>
      </c>
      <c r="B9" s="101"/>
      <c r="C9" s="3" t="s">
        <v>45</v>
      </c>
      <c r="D9" s="3" t="s">
        <v>46</v>
      </c>
      <c r="E9" s="3" t="s">
        <v>45</v>
      </c>
      <c r="F9" s="3" t="s">
        <v>46</v>
      </c>
      <c r="G9" s="3" t="s">
        <v>46</v>
      </c>
      <c r="I9" s="23"/>
      <c r="J9" s="23"/>
      <c r="K9" s="30"/>
      <c r="M9" s="23"/>
    </row>
    <row r="10" spans="1:13" s="4" customFormat="1" ht="16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2"/>
      <c r="I10" s="23"/>
      <c r="J10" s="23"/>
      <c r="K10" s="30"/>
      <c r="M10" s="23"/>
    </row>
    <row r="11" spans="1:14" s="4" customFormat="1" ht="15.75">
      <c r="A11" s="6" t="s">
        <v>110</v>
      </c>
      <c r="B11" s="7" t="s">
        <v>22</v>
      </c>
      <c r="C11" s="3"/>
      <c r="D11" s="19">
        <f>SUM(D12:D28)</f>
        <v>6844373</v>
      </c>
      <c r="E11" s="3"/>
      <c r="F11" s="18">
        <f>SUM(F12:F28)</f>
        <v>3049275</v>
      </c>
      <c r="G11" s="18">
        <f>SUM(G12:G28)</f>
        <v>9893648</v>
      </c>
      <c r="H11" s="17">
        <f>'[1]Місто'!$C$11</f>
        <v>20083607</v>
      </c>
      <c r="I11" s="24">
        <f>H11-D11</f>
        <v>13239234</v>
      </c>
      <c r="J11" s="24"/>
      <c r="K11" s="30" t="s">
        <v>198</v>
      </c>
      <c r="L11" s="17">
        <f>'[1]Місто'!$F$11</f>
        <v>3108788</v>
      </c>
      <c r="M11" s="24">
        <f>L11-F11</f>
        <v>59513</v>
      </c>
      <c r="N11" s="27" t="s">
        <v>198</v>
      </c>
    </row>
    <row r="12" spans="1:11" s="46" customFormat="1" ht="31.5">
      <c r="A12" s="44" t="s">
        <v>142</v>
      </c>
      <c r="B12" s="8" t="s">
        <v>143</v>
      </c>
      <c r="C12" s="8"/>
      <c r="D12" s="39"/>
      <c r="E12" s="8" t="s">
        <v>254</v>
      </c>
      <c r="F12" s="45">
        <v>231245</v>
      </c>
      <c r="G12" s="13">
        <f aca="true" t="shared" si="0" ref="G12:G24">D12+F12</f>
        <v>231245</v>
      </c>
      <c r="I12" s="47"/>
      <c r="J12" s="47"/>
      <c r="K12" s="48"/>
    </row>
    <row r="13" spans="1:11" s="46" customFormat="1" ht="47.25">
      <c r="A13" s="85" t="s">
        <v>62</v>
      </c>
      <c r="B13" s="87" t="s">
        <v>88</v>
      </c>
      <c r="C13" s="8" t="s">
        <v>282</v>
      </c>
      <c r="D13" s="39">
        <f>'[1]Місто'!C16</f>
        <v>543041</v>
      </c>
      <c r="E13" s="8"/>
      <c r="F13" s="13"/>
      <c r="G13" s="13">
        <f t="shared" si="0"/>
        <v>543041</v>
      </c>
      <c r="I13" s="47"/>
      <c r="J13" s="47"/>
      <c r="K13" s="48"/>
    </row>
    <row r="14" spans="1:11" s="46" customFormat="1" ht="31.5" customHeight="1">
      <c r="A14" s="86"/>
      <c r="B14" s="88"/>
      <c r="C14" s="50"/>
      <c r="D14" s="39"/>
      <c r="E14" s="77" t="s">
        <v>228</v>
      </c>
      <c r="F14" s="78">
        <f>'[1]Місто'!$F$16</f>
        <v>50000</v>
      </c>
      <c r="G14" s="79">
        <f t="shared" si="0"/>
        <v>50000</v>
      </c>
      <c r="I14" s="47"/>
      <c r="J14" s="47"/>
      <c r="K14" s="48"/>
    </row>
    <row r="15" spans="1:11" s="46" customFormat="1" ht="63">
      <c r="A15" s="85" t="s">
        <v>68</v>
      </c>
      <c r="B15" s="87" t="s">
        <v>69</v>
      </c>
      <c r="C15" s="87"/>
      <c r="D15" s="39"/>
      <c r="E15" s="8" t="s">
        <v>264</v>
      </c>
      <c r="F15" s="45">
        <f>'[1]Місто'!$F$19-F18</f>
        <v>2493637</v>
      </c>
      <c r="G15" s="13">
        <f t="shared" si="0"/>
        <v>2493637</v>
      </c>
      <c r="I15" s="47"/>
      <c r="J15" s="47"/>
      <c r="K15" s="48"/>
    </row>
    <row r="16" spans="1:11" s="46" customFormat="1" ht="44.25" customHeight="1" hidden="1">
      <c r="A16" s="93"/>
      <c r="B16" s="92"/>
      <c r="C16" s="92"/>
      <c r="D16" s="9"/>
      <c r="E16" s="8" t="s">
        <v>104</v>
      </c>
      <c r="F16" s="13"/>
      <c r="G16" s="13">
        <f t="shared" si="0"/>
        <v>0</v>
      </c>
      <c r="I16" s="47"/>
      <c r="J16" s="47"/>
      <c r="K16" s="48"/>
    </row>
    <row r="17" spans="1:11" s="46" customFormat="1" ht="47.25" customHeight="1" hidden="1">
      <c r="A17" s="93"/>
      <c r="B17" s="92"/>
      <c r="C17" s="92"/>
      <c r="D17" s="9"/>
      <c r="E17" s="8" t="s">
        <v>103</v>
      </c>
      <c r="F17" s="45">
        <f>'[1]Місто'!$F$25</f>
        <v>0</v>
      </c>
      <c r="G17" s="13">
        <f t="shared" si="0"/>
        <v>0</v>
      </c>
      <c r="I17" s="47"/>
      <c r="J17" s="47"/>
      <c r="K17" s="48"/>
    </row>
    <row r="18" spans="1:11" s="46" customFormat="1" ht="15.75" hidden="1">
      <c r="A18" s="86"/>
      <c r="B18" s="88"/>
      <c r="C18" s="88"/>
      <c r="D18" s="9"/>
      <c r="E18" s="8"/>
      <c r="F18" s="45">
        <f>'[1]Місто'!$F$20</f>
        <v>0</v>
      </c>
      <c r="G18" s="13">
        <f t="shared" si="0"/>
        <v>0</v>
      </c>
      <c r="I18" s="47"/>
      <c r="J18" s="47"/>
      <c r="K18" s="48"/>
    </row>
    <row r="19" spans="1:11" s="46" customFormat="1" ht="188.25" customHeight="1">
      <c r="A19" s="40" t="s">
        <v>191</v>
      </c>
      <c r="B19" s="84" t="s">
        <v>192</v>
      </c>
      <c r="C19" s="8"/>
      <c r="D19" s="9"/>
      <c r="E19" s="8" t="s">
        <v>269</v>
      </c>
      <c r="F19" s="45">
        <f>'[1]Місто'!$F$21</f>
        <v>53552</v>
      </c>
      <c r="G19" s="13">
        <f t="shared" si="0"/>
        <v>53552</v>
      </c>
      <c r="I19" s="47"/>
      <c r="J19" s="47"/>
      <c r="K19" s="48"/>
    </row>
    <row r="20" spans="1:11" s="46" customFormat="1" ht="47.25">
      <c r="A20" s="51">
        <v>240900</v>
      </c>
      <c r="B20" s="50" t="s">
        <v>89</v>
      </c>
      <c r="C20" s="38"/>
      <c r="D20" s="37"/>
      <c r="E20" s="8" t="s">
        <v>265</v>
      </c>
      <c r="F20" s="45">
        <f>'[1]Місто'!$F$27</f>
        <v>220841</v>
      </c>
      <c r="G20" s="13">
        <f t="shared" si="0"/>
        <v>220841</v>
      </c>
      <c r="I20" s="47"/>
      <c r="J20" s="47"/>
      <c r="K20" s="48"/>
    </row>
    <row r="21" spans="1:11" s="46" customFormat="1" ht="75" customHeight="1" hidden="1">
      <c r="A21" s="51">
        <v>250203</v>
      </c>
      <c r="B21" s="50" t="s">
        <v>173</v>
      </c>
      <c r="C21" s="8"/>
      <c r="D21" s="52">
        <f>'[1]Місто'!$C$29</f>
        <v>0</v>
      </c>
      <c r="E21" s="8"/>
      <c r="F21" s="13"/>
      <c r="G21" s="13">
        <f t="shared" si="0"/>
        <v>0</v>
      </c>
      <c r="I21" s="47"/>
      <c r="J21" s="47"/>
      <c r="K21" s="48"/>
    </row>
    <row r="22" spans="1:11" s="46" customFormat="1" ht="94.5">
      <c r="A22" s="89">
        <v>250404</v>
      </c>
      <c r="B22" s="87" t="s">
        <v>76</v>
      </c>
      <c r="C22" s="8" t="s">
        <v>227</v>
      </c>
      <c r="D22" s="52">
        <f>'[1]Місто'!C34</f>
        <v>304457</v>
      </c>
      <c r="E22" s="13"/>
      <c r="F22" s="20"/>
      <c r="G22" s="13">
        <f t="shared" si="0"/>
        <v>304457</v>
      </c>
      <c r="I22" s="47"/>
      <c r="J22" s="47"/>
      <c r="K22" s="48"/>
    </row>
    <row r="23" spans="1:11" s="46" customFormat="1" ht="63">
      <c r="A23" s="90"/>
      <c r="B23" s="92"/>
      <c r="C23" s="8" t="s">
        <v>280</v>
      </c>
      <c r="D23" s="39">
        <f>'[1]Місто'!$C$33</f>
        <v>533153</v>
      </c>
      <c r="E23" s="8"/>
      <c r="F23" s="45">
        <f>'[1]Місто'!$F$33</f>
        <v>0</v>
      </c>
      <c r="G23" s="13">
        <f t="shared" si="0"/>
        <v>533153</v>
      </c>
      <c r="I23" s="47"/>
      <c r="J23" s="47"/>
      <c r="K23" s="48"/>
    </row>
    <row r="24" spans="1:11" s="46" customFormat="1" ht="32.25" customHeight="1" hidden="1">
      <c r="A24" s="90"/>
      <c r="B24" s="92"/>
      <c r="C24" s="8" t="s">
        <v>105</v>
      </c>
      <c r="D24" s="39">
        <f>'[1]Місто'!$C$32</f>
        <v>0</v>
      </c>
      <c r="E24" s="8" t="s">
        <v>105</v>
      </c>
      <c r="F24" s="45">
        <f>'[1]Місто'!$F$32</f>
        <v>0</v>
      </c>
      <c r="G24" s="13">
        <f t="shared" si="0"/>
        <v>0</v>
      </c>
      <c r="I24" s="47"/>
      <c r="J24" s="47"/>
      <c r="K24" s="48"/>
    </row>
    <row r="25" spans="1:11" s="46" customFormat="1" ht="65.25" customHeight="1">
      <c r="A25" s="90"/>
      <c r="B25" s="92"/>
      <c r="C25" s="8" t="s">
        <v>226</v>
      </c>
      <c r="D25" s="39">
        <f>'[1]Місто'!$C$35</f>
        <v>3230438</v>
      </c>
      <c r="E25" s="8"/>
      <c r="F25" s="45">
        <f>'[1]Місто'!$K$35</f>
        <v>0</v>
      </c>
      <c r="G25" s="45">
        <f>D25+F25</f>
        <v>3230438</v>
      </c>
      <c r="I25" s="47"/>
      <c r="J25" s="47"/>
      <c r="K25" s="48"/>
    </row>
    <row r="26" spans="1:11" s="46" customFormat="1" ht="46.5" customHeight="1" hidden="1">
      <c r="A26" s="90"/>
      <c r="B26" s="92"/>
      <c r="C26" s="8" t="s">
        <v>180</v>
      </c>
      <c r="D26" s="39">
        <f>'[1]Місто'!$C$36</f>
        <v>0</v>
      </c>
      <c r="E26" s="8"/>
      <c r="F26" s="45"/>
      <c r="G26" s="45">
        <f>D26+F26</f>
        <v>0</v>
      </c>
      <c r="I26" s="47"/>
      <c r="J26" s="47"/>
      <c r="K26" s="48"/>
    </row>
    <row r="27" spans="1:11" s="46" customFormat="1" ht="46.5" customHeight="1">
      <c r="A27" s="90"/>
      <c r="B27" s="92"/>
      <c r="C27" s="77" t="s">
        <v>228</v>
      </c>
      <c r="D27" s="80">
        <f>'[1]Місто'!$C$37</f>
        <v>2228133</v>
      </c>
      <c r="E27" s="77"/>
      <c r="F27" s="78"/>
      <c r="G27" s="78">
        <f>D27+F27</f>
        <v>2228133</v>
      </c>
      <c r="I27" s="47"/>
      <c r="J27" s="47"/>
      <c r="K27" s="48"/>
    </row>
    <row r="28" spans="1:11" s="46" customFormat="1" ht="63">
      <c r="A28" s="91"/>
      <c r="B28" s="88"/>
      <c r="C28" s="8" t="s">
        <v>269</v>
      </c>
      <c r="D28" s="39">
        <f>'[1]Місто'!$C$38</f>
        <v>5151</v>
      </c>
      <c r="E28" s="8"/>
      <c r="F28" s="45"/>
      <c r="G28" s="45">
        <f>D28+F28</f>
        <v>5151</v>
      </c>
      <c r="I28" s="47"/>
      <c r="J28" s="47"/>
      <c r="K28" s="48"/>
    </row>
    <row r="29" spans="1:14" s="46" customFormat="1" ht="31.5">
      <c r="A29" s="54" t="s">
        <v>118</v>
      </c>
      <c r="B29" s="55" t="s">
        <v>33</v>
      </c>
      <c r="C29" s="8"/>
      <c r="D29" s="56">
        <f>SUM(D30:D63)+D50</f>
        <v>38232957</v>
      </c>
      <c r="E29" s="9"/>
      <c r="F29" s="56">
        <f>SUM(F30:F63)</f>
        <v>32425246</v>
      </c>
      <c r="G29" s="56">
        <f>SUM(G30:G63)</f>
        <v>70648203</v>
      </c>
      <c r="H29" s="47">
        <f>'[1]Місто'!$C$39</f>
        <v>788508137</v>
      </c>
      <c r="I29" s="47">
        <f>H29-D29</f>
        <v>750275180</v>
      </c>
      <c r="J29" s="47"/>
      <c r="K29" s="48" t="s">
        <v>199</v>
      </c>
      <c r="L29" s="47">
        <f>'[1]Місто'!$F$39</f>
        <v>62110523</v>
      </c>
      <c r="M29" s="47">
        <f>L29-F29</f>
        <v>29685277</v>
      </c>
      <c r="N29" s="57" t="s">
        <v>177</v>
      </c>
    </row>
    <row r="30" spans="1:11" s="46" customFormat="1" ht="31.5" hidden="1">
      <c r="A30" s="44" t="s">
        <v>142</v>
      </c>
      <c r="B30" s="8" t="s">
        <v>143</v>
      </c>
      <c r="C30" s="8" t="s">
        <v>171</v>
      </c>
      <c r="D30" s="39"/>
      <c r="E30" s="8"/>
      <c r="F30" s="45"/>
      <c r="G30" s="13">
        <f aca="true" t="shared" si="1" ref="G30:G62">F30+D30</f>
        <v>0</v>
      </c>
      <c r="I30" s="47"/>
      <c r="J30" s="47"/>
      <c r="K30" s="48"/>
    </row>
    <row r="31" spans="1:11" s="46" customFormat="1" ht="33" customHeight="1">
      <c r="A31" s="85" t="s">
        <v>51</v>
      </c>
      <c r="B31" s="87" t="s">
        <v>91</v>
      </c>
      <c r="C31" s="8" t="s">
        <v>229</v>
      </c>
      <c r="D31" s="39">
        <v>133851</v>
      </c>
      <c r="E31" s="8" t="s">
        <v>229</v>
      </c>
      <c r="F31" s="45">
        <f>'[1]Місто'!$J$43-F32</f>
        <v>1780301</v>
      </c>
      <c r="G31" s="13">
        <f t="shared" si="1"/>
        <v>1914152</v>
      </c>
      <c r="I31" s="47"/>
      <c r="J31" s="47"/>
      <c r="K31" s="48"/>
    </row>
    <row r="32" spans="1:11" s="46" customFormat="1" ht="33" customHeight="1">
      <c r="A32" s="86"/>
      <c r="B32" s="88"/>
      <c r="C32" s="77" t="s">
        <v>228</v>
      </c>
      <c r="D32" s="80">
        <f>72367+5000</f>
        <v>77367</v>
      </c>
      <c r="E32" s="77" t="s">
        <v>228</v>
      </c>
      <c r="F32" s="78">
        <f>242500+22000</f>
        <v>264500</v>
      </c>
      <c r="G32" s="79">
        <f t="shared" si="1"/>
        <v>341867</v>
      </c>
      <c r="I32" s="47"/>
      <c r="J32" s="47"/>
      <c r="K32" s="48"/>
    </row>
    <row r="33" spans="1:11" s="46" customFormat="1" ht="31.5">
      <c r="A33" s="85" t="s">
        <v>52</v>
      </c>
      <c r="B33" s="85" t="s">
        <v>92</v>
      </c>
      <c r="C33" s="8" t="s">
        <v>229</v>
      </c>
      <c r="D33" s="39">
        <v>342934</v>
      </c>
      <c r="E33" s="8" t="s">
        <v>229</v>
      </c>
      <c r="F33" s="45">
        <v>3302181</v>
      </c>
      <c r="G33" s="13">
        <f t="shared" si="1"/>
        <v>3645115</v>
      </c>
      <c r="I33" s="47"/>
      <c r="J33" s="47"/>
      <c r="K33" s="48"/>
    </row>
    <row r="34" spans="1:11" s="46" customFormat="1" ht="32.25" customHeight="1" hidden="1">
      <c r="A34" s="93"/>
      <c r="B34" s="93"/>
      <c r="C34" s="8" t="s">
        <v>211</v>
      </c>
      <c r="D34" s="39"/>
      <c r="E34" s="8" t="s">
        <v>211</v>
      </c>
      <c r="F34" s="45"/>
      <c r="G34" s="13">
        <f t="shared" si="1"/>
        <v>0</v>
      </c>
      <c r="I34" s="47"/>
      <c r="J34" s="47"/>
      <c r="K34" s="48"/>
    </row>
    <row r="35" spans="1:11" s="46" customFormat="1" ht="66" customHeight="1" hidden="1">
      <c r="A35" s="93"/>
      <c r="B35" s="93"/>
      <c r="C35" s="8" t="s">
        <v>211</v>
      </c>
      <c r="D35" s="39"/>
      <c r="E35" s="8" t="s">
        <v>211</v>
      </c>
      <c r="F35" s="45"/>
      <c r="G35" s="13">
        <f t="shared" si="1"/>
        <v>0</v>
      </c>
      <c r="I35" s="47"/>
      <c r="J35" s="47"/>
      <c r="K35" s="48"/>
    </row>
    <row r="36" spans="1:11" s="46" customFormat="1" ht="30" customHeight="1">
      <c r="A36" s="93"/>
      <c r="B36" s="93"/>
      <c r="C36" s="8" t="s">
        <v>230</v>
      </c>
      <c r="D36" s="39">
        <v>215595</v>
      </c>
      <c r="E36" s="8"/>
      <c r="F36" s="45"/>
      <c r="G36" s="13">
        <f t="shared" si="1"/>
        <v>215595</v>
      </c>
      <c r="I36" s="47"/>
      <c r="J36" s="47"/>
      <c r="K36" s="48"/>
    </row>
    <row r="37" spans="1:11" s="46" customFormat="1" ht="31.5">
      <c r="A37" s="86"/>
      <c r="B37" s="86"/>
      <c r="C37" s="77" t="s">
        <v>228</v>
      </c>
      <c r="D37" s="80">
        <f>130400+14000</f>
        <v>144400</v>
      </c>
      <c r="E37" s="77" t="s">
        <v>228</v>
      </c>
      <c r="F37" s="78">
        <f>801000+104100+10000</f>
        <v>915100</v>
      </c>
      <c r="G37" s="79">
        <f t="shared" si="1"/>
        <v>1059500</v>
      </c>
      <c r="I37" s="47"/>
      <c r="J37" s="47"/>
      <c r="K37" s="48"/>
    </row>
    <row r="38" spans="1:11" s="46" customFormat="1" ht="39" customHeight="1">
      <c r="A38" s="85" t="s">
        <v>53</v>
      </c>
      <c r="B38" s="87" t="s">
        <v>93</v>
      </c>
      <c r="C38" s="8" t="s">
        <v>229</v>
      </c>
      <c r="D38" s="39">
        <v>1636</v>
      </c>
      <c r="E38" s="8"/>
      <c r="F38" s="45"/>
      <c r="G38" s="13">
        <f t="shared" si="1"/>
        <v>1636</v>
      </c>
      <c r="I38" s="47"/>
      <c r="J38" s="47"/>
      <c r="K38" s="48"/>
    </row>
    <row r="39" spans="1:11" s="46" customFormat="1" ht="31.5">
      <c r="A39" s="86"/>
      <c r="B39" s="88"/>
      <c r="C39" s="8"/>
      <c r="D39" s="39"/>
      <c r="E39" s="77" t="s">
        <v>228</v>
      </c>
      <c r="F39" s="78">
        <f>13000</f>
        <v>13000</v>
      </c>
      <c r="G39" s="78">
        <f t="shared" si="1"/>
        <v>13000</v>
      </c>
      <c r="I39" s="47"/>
      <c r="J39" s="47"/>
      <c r="K39" s="48"/>
    </row>
    <row r="40" spans="1:11" s="46" customFormat="1" ht="36" customHeight="1">
      <c r="A40" s="85" t="s">
        <v>10</v>
      </c>
      <c r="B40" s="87" t="s">
        <v>11</v>
      </c>
      <c r="C40" s="8" t="s">
        <v>233</v>
      </c>
      <c r="D40" s="39">
        <f>'[1]Місто'!$C$49-140040-D50</f>
        <v>29220927</v>
      </c>
      <c r="E40" s="8" t="s">
        <v>233</v>
      </c>
      <c r="F40" s="45">
        <f>686049-F41</f>
        <v>546009</v>
      </c>
      <c r="G40" s="13">
        <f t="shared" si="1"/>
        <v>29766936</v>
      </c>
      <c r="I40" s="47"/>
      <c r="J40" s="47"/>
      <c r="K40" s="48"/>
    </row>
    <row r="41" spans="1:11" s="46" customFormat="1" ht="35.25" customHeight="1">
      <c r="A41" s="93"/>
      <c r="B41" s="92"/>
      <c r="C41" s="8" t="s">
        <v>266</v>
      </c>
      <c r="D41" s="39">
        <f>140040</f>
        <v>140040</v>
      </c>
      <c r="E41" s="8" t="s">
        <v>266</v>
      </c>
      <c r="F41" s="45">
        <f>140040</f>
        <v>140040</v>
      </c>
      <c r="G41" s="13">
        <f t="shared" si="1"/>
        <v>280080</v>
      </c>
      <c r="I41" s="47"/>
      <c r="J41" s="47"/>
      <c r="K41" s="48"/>
    </row>
    <row r="42" spans="1:11" s="46" customFormat="1" ht="46.5" customHeight="1" hidden="1">
      <c r="A42" s="93"/>
      <c r="B42" s="92"/>
      <c r="C42" s="8"/>
      <c r="D42" s="39"/>
      <c r="E42" s="8"/>
      <c r="F42" s="45">
        <f>'[1]Місто'!$F$51</f>
        <v>0</v>
      </c>
      <c r="G42" s="13">
        <f t="shared" si="1"/>
        <v>0</v>
      </c>
      <c r="I42" s="47"/>
      <c r="J42" s="47"/>
      <c r="K42" s="48"/>
    </row>
    <row r="43" spans="1:11" s="46" customFormat="1" ht="33" customHeight="1" hidden="1">
      <c r="A43" s="93"/>
      <c r="B43" s="92"/>
      <c r="C43" s="8"/>
      <c r="D43" s="39"/>
      <c r="E43" s="8"/>
      <c r="F43" s="45"/>
      <c r="G43" s="13">
        <f t="shared" si="1"/>
        <v>0</v>
      </c>
      <c r="I43" s="47"/>
      <c r="J43" s="47"/>
      <c r="K43" s="48"/>
    </row>
    <row r="44" spans="1:11" s="46" customFormat="1" ht="31.5" customHeight="1" hidden="1">
      <c r="A44" s="93"/>
      <c r="B44" s="92"/>
      <c r="C44" s="8"/>
      <c r="D44" s="39"/>
      <c r="E44" s="8"/>
      <c r="F44" s="45">
        <f>'[1]Місто'!$F$53</f>
        <v>0</v>
      </c>
      <c r="G44" s="13">
        <f t="shared" si="1"/>
        <v>0</v>
      </c>
      <c r="I44" s="47"/>
      <c r="J44" s="47"/>
      <c r="K44" s="48"/>
    </row>
    <row r="45" spans="1:11" s="46" customFormat="1" ht="30" customHeight="1" hidden="1">
      <c r="A45" s="93"/>
      <c r="B45" s="92"/>
      <c r="C45" s="8"/>
      <c r="D45" s="39"/>
      <c r="E45" s="8"/>
      <c r="F45" s="45"/>
      <c r="G45" s="13">
        <f t="shared" si="1"/>
        <v>0</v>
      </c>
      <c r="I45" s="47"/>
      <c r="J45" s="47"/>
      <c r="K45" s="48"/>
    </row>
    <row r="46" spans="1:11" s="46" customFormat="1" ht="66.75" customHeight="1" hidden="1">
      <c r="A46" s="93"/>
      <c r="B46" s="92"/>
      <c r="C46" s="8"/>
      <c r="D46" s="39"/>
      <c r="E46" s="8"/>
      <c r="F46" s="45">
        <f>'[1]Місто'!$F$55</f>
        <v>0</v>
      </c>
      <c r="G46" s="13">
        <f t="shared" si="1"/>
        <v>0</v>
      </c>
      <c r="I46" s="47"/>
      <c r="J46" s="47"/>
      <c r="K46" s="48"/>
    </row>
    <row r="47" spans="1:11" s="46" customFormat="1" ht="47.25" customHeight="1" hidden="1">
      <c r="A47" s="93"/>
      <c r="B47" s="92"/>
      <c r="C47" s="8"/>
      <c r="D47" s="39"/>
      <c r="E47" s="8"/>
      <c r="F47" s="13"/>
      <c r="G47" s="13">
        <f t="shared" si="1"/>
        <v>0</v>
      </c>
      <c r="I47" s="47"/>
      <c r="J47" s="47"/>
      <c r="K47" s="48"/>
    </row>
    <row r="48" spans="1:11" s="46" customFormat="1" ht="51.75" customHeight="1" hidden="1">
      <c r="A48" s="93"/>
      <c r="B48" s="92"/>
      <c r="C48" s="8"/>
      <c r="D48" s="52"/>
      <c r="E48" s="8"/>
      <c r="F48" s="20">
        <f>'[1]Місто'!$F$60</f>
        <v>0</v>
      </c>
      <c r="G48" s="13">
        <f t="shared" si="1"/>
        <v>0</v>
      </c>
      <c r="I48" s="47"/>
      <c r="J48" s="47"/>
      <c r="K48" s="48"/>
    </row>
    <row r="49" spans="1:11" s="46" customFormat="1" ht="51.75" customHeight="1" hidden="1">
      <c r="A49" s="93"/>
      <c r="B49" s="92"/>
      <c r="C49" s="8"/>
      <c r="D49" s="52">
        <f>'[1]Місто'!$C$61</f>
        <v>0</v>
      </c>
      <c r="E49" s="59"/>
      <c r="F49" s="38"/>
      <c r="G49" s="13">
        <f t="shared" si="1"/>
        <v>0</v>
      </c>
      <c r="I49" s="47"/>
      <c r="J49" s="47"/>
      <c r="K49" s="48"/>
    </row>
    <row r="50" spans="1:11" s="46" customFormat="1" ht="31.5">
      <c r="A50" s="86"/>
      <c r="B50" s="88"/>
      <c r="C50" s="77" t="s">
        <v>228</v>
      </c>
      <c r="D50" s="78">
        <v>10000</v>
      </c>
      <c r="E50" s="77" t="s">
        <v>228</v>
      </c>
      <c r="F50" s="78">
        <v>32000</v>
      </c>
      <c r="G50" s="13">
        <f t="shared" si="1"/>
        <v>42000</v>
      </c>
      <c r="I50" s="47"/>
      <c r="J50" s="47"/>
      <c r="K50" s="48"/>
    </row>
    <row r="51" spans="1:11" s="46" customFormat="1" ht="31.5">
      <c r="A51" s="58" t="s">
        <v>65</v>
      </c>
      <c r="B51" s="8" t="s">
        <v>12</v>
      </c>
      <c r="C51" s="8" t="s">
        <v>231</v>
      </c>
      <c r="D51" s="52">
        <f>'[1]Місто'!$C$62</f>
        <v>576138</v>
      </c>
      <c r="E51" s="8"/>
      <c r="F51" s="38"/>
      <c r="G51" s="38">
        <f>D51+F51</f>
        <v>576138</v>
      </c>
      <c r="I51" s="47"/>
      <c r="J51" s="47"/>
      <c r="K51" s="48"/>
    </row>
    <row r="52" spans="1:11" s="46" customFormat="1" ht="95.25" customHeight="1">
      <c r="A52" s="44" t="s">
        <v>54</v>
      </c>
      <c r="B52" s="8" t="s">
        <v>87</v>
      </c>
      <c r="C52" s="8" t="s">
        <v>230</v>
      </c>
      <c r="D52" s="39">
        <f>'[1]Місто'!$C$63</f>
        <v>3483300</v>
      </c>
      <c r="E52" s="8"/>
      <c r="F52" s="13"/>
      <c r="G52" s="13">
        <f t="shared" si="1"/>
        <v>3483300</v>
      </c>
      <c r="I52" s="47"/>
      <c r="J52" s="47"/>
      <c r="K52" s="48"/>
    </row>
    <row r="53" spans="1:11" s="46" customFormat="1" ht="31.5">
      <c r="A53" s="44" t="s">
        <v>134</v>
      </c>
      <c r="B53" s="8" t="s">
        <v>135</v>
      </c>
      <c r="C53" s="8" t="s">
        <v>232</v>
      </c>
      <c r="D53" s="39">
        <f>'[1]Місто'!C65</f>
        <v>284901</v>
      </c>
      <c r="E53" s="8"/>
      <c r="F53" s="13"/>
      <c r="G53" s="38">
        <f aca="true" t="shared" si="2" ref="G53:G58">D53+F53</f>
        <v>284901</v>
      </c>
      <c r="I53" s="47"/>
      <c r="J53" s="47"/>
      <c r="K53" s="48"/>
    </row>
    <row r="54" spans="1:11" s="46" customFormat="1" ht="47.25">
      <c r="A54" s="44" t="s">
        <v>224</v>
      </c>
      <c r="B54" s="8" t="s">
        <v>225</v>
      </c>
      <c r="C54" s="8" t="s">
        <v>232</v>
      </c>
      <c r="D54" s="39">
        <f>'[1]Місто'!$C$66</f>
        <v>81595</v>
      </c>
      <c r="E54" s="8"/>
      <c r="F54" s="45"/>
      <c r="G54" s="38">
        <f t="shared" si="2"/>
        <v>81595</v>
      </c>
      <c r="I54" s="47"/>
      <c r="J54" s="47"/>
      <c r="K54" s="48"/>
    </row>
    <row r="55" spans="1:11" s="46" customFormat="1" ht="31.5">
      <c r="A55" s="85" t="s">
        <v>94</v>
      </c>
      <c r="B55" s="87" t="s">
        <v>172</v>
      </c>
      <c r="C55" s="8" t="s">
        <v>232</v>
      </c>
      <c r="D55" s="39">
        <v>258358</v>
      </c>
      <c r="E55" s="8"/>
      <c r="F55" s="45"/>
      <c r="G55" s="38">
        <f t="shared" si="2"/>
        <v>258358</v>
      </c>
      <c r="I55" s="47"/>
      <c r="J55" s="47"/>
      <c r="K55" s="48"/>
    </row>
    <row r="56" spans="1:11" s="46" customFormat="1" ht="31.5">
      <c r="A56" s="86"/>
      <c r="B56" s="88"/>
      <c r="C56" s="77" t="s">
        <v>228</v>
      </c>
      <c r="D56" s="78">
        <v>1000</v>
      </c>
      <c r="E56" s="77" t="s">
        <v>228</v>
      </c>
      <c r="F56" s="78">
        <v>32000</v>
      </c>
      <c r="G56" s="78">
        <f t="shared" si="2"/>
        <v>33000</v>
      </c>
      <c r="I56" s="47"/>
      <c r="J56" s="47"/>
      <c r="K56" s="48"/>
    </row>
    <row r="57" spans="1:11" s="46" customFormat="1" ht="47.25">
      <c r="A57" s="44" t="s">
        <v>132</v>
      </c>
      <c r="B57" s="8" t="s">
        <v>133</v>
      </c>
      <c r="C57" s="8" t="s">
        <v>272</v>
      </c>
      <c r="D57" s="39">
        <v>880020</v>
      </c>
      <c r="E57" s="8"/>
      <c r="F57" s="45"/>
      <c r="G57" s="38">
        <f t="shared" si="2"/>
        <v>880020</v>
      </c>
      <c r="I57" s="47"/>
      <c r="J57" s="47"/>
      <c r="K57" s="48"/>
    </row>
    <row r="58" spans="1:11" s="46" customFormat="1" ht="47.25" customHeight="1">
      <c r="A58" s="59">
        <v>130112</v>
      </c>
      <c r="B58" s="8" t="s">
        <v>76</v>
      </c>
      <c r="C58" s="8" t="s">
        <v>232</v>
      </c>
      <c r="D58" s="52">
        <f>'[1]Місто'!$C$69</f>
        <v>439800</v>
      </c>
      <c r="E58" s="8" t="s">
        <v>232</v>
      </c>
      <c r="F58" s="20">
        <f>'[1]Місто'!$F$69</f>
        <v>42080</v>
      </c>
      <c r="G58" s="38">
        <f t="shared" si="2"/>
        <v>481880</v>
      </c>
      <c r="I58" s="47"/>
      <c r="J58" s="47"/>
      <c r="K58" s="48"/>
    </row>
    <row r="59" spans="1:11" s="46" customFormat="1" ht="31.5">
      <c r="A59" s="85" t="s">
        <v>68</v>
      </c>
      <c r="B59" s="87" t="s">
        <v>69</v>
      </c>
      <c r="C59" s="8"/>
      <c r="D59" s="9"/>
      <c r="E59" s="8" t="s">
        <v>229</v>
      </c>
      <c r="F59" s="20">
        <f>9617518+12697493</f>
        <v>22315011</v>
      </c>
      <c r="G59" s="13">
        <f t="shared" si="1"/>
        <v>22315011</v>
      </c>
      <c r="I59" s="47"/>
      <c r="J59" s="47"/>
      <c r="K59" s="48"/>
    </row>
    <row r="60" spans="1:11" s="46" customFormat="1" ht="31.5">
      <c r="A60" s="93"/>
      <c r="B60" s="92"/>
      <c r="C60" s="8"/>
      <c r="D60" s="9"/>
      <c r="E60" s="8" t="s">
        <v>233</v>
      </c>
      <c r="F60" s="20">
        <v>583996</v>
      </c>
      <c r="G60" s="13">
        <f t="shared" si="1"/>
        <v>583996</v>
      </c>
      <c r="I60" s="47"/>
      <c r="J60" s="47"/>
      <c r="K60" s="48"/>
    </row>
    <row r="61" spans="1:11" s="46" customFormat="1" ht="31.5">
      <c r="A61" s="86"/>
      <c r="B61" s="88"/>
      <c r="C61" s="8"/>
      <c r="D61" s="9"/>
      <c r="E61" s="8" t="s">
        <v>232</v>
      </c>
      <c r="F61" s="20">
        <f>474681+1117493</f>
        <v>1592174</v>
      </c>
      <c r="G61" s="13">
        <f t="shared" si="1"/>
        <v>1592174</v>
      </c>
      <c r="I61" s="47"/>
      <c r="J61" s="47"/>
      <c r="K61" s="48"/>
    </row>
    <row r="62" spans="1:11" s="46" customFormat="1" ht="63.75" customHeight="1">
      <c r="A62" s="8">
        <v>240601</v>
      </c>
      <c r="B62" s="8" t="s">
        <v>90</v>
      </c>
      <c r="C62" s="8"/>
      <c r="D62" s="9"/>
      <c r="E62" s="8" t="s">
        <v>271</v>
      </c>
      <c r="F62" s="45">
        <f>'[1]Місто'!$F$77</f>
        <v>372095</v>
      </c>
      <c r="G62" s="13">
        <f t="shared" si="1"/>
        <v>372095</v>
      </c>
      <c r="I62" s="47"/>
      <c r="J62" s="47"/>
      <c r="K62" s="48"/>
    </row>
    <row r="63" spans="1:11" s="46" customFormat="1" ht="53.25" customHeight="1">
      <c r="A63" s="58" t="s">
        <v>8</v>
      </c>
      <c r="B63" s="8" t="s">
        <v>9</v>
      </c>
      <c r="C63" s="8" t="s">
        <v>231</v>
      </c>
      <c r="D63" s="37">
        <v>1931095</v>
      </c>
      <c r="E63" s="8" t="s">
        <v>231</v>
      </c>
      <c r="F63" s="38">
        <f>68905+425854</f>
        <v>494759</v>
      </c>
      <c r="G63" s="38">
        <f>D63+F63</f>
        <v>2425854</v>
      </c>
      <c r="I63" s="47"/>
      <c r="J63" s="47"/>
      <c r="K63" s="48"/>
    </row>
    <row r="64" spans="1:13" s="46" customFormat="1" ht="33" customHeight="1">
      <c r="A64" s="54" t="s">
        <v>119</v>
      </c>
      <c r="B64" s="55" t="s">
        <v>34</v>
      </c>
      <c r="C64" s="8"/>
      <c r="D64" s="56">
        <f>SUM(D65:D81)</f>
        <v>26464826</v>
      </c>
      <c r="E64" s="9"/>
      <c r="F64" s="56">
        <f>SUM(F65:F81)</f>
        <v>20955416</v>
      </c>
      <c r="G64" s="60">
        <f>SUM(G65:G81)</f>
        <v>47420242</v>
      </c>
      <c r="H64" s="47">
        <f>'[1]Місто'!$C$79</f>
        <v>488693362</v>
      </c>
      <c r="I64" s="47">
        <f>H64-D64</f>
        <v>462228536</v>
      </c>
      <c r="J64" s="47"/>
      <c r="K64" s="48" t="s">
        <v>198</v>
      </c>
      <c r="L64" s="47">
        <f>'[1]Місто'!$F$79</f>
        <v>38962342</v>
      </c>
      <c r="M64" s="47">
        <f>L64-F64</f>
        <v>18006926</v>
      </c>
    </row>
    <row r="65" spans="1:11" s="46" customFormat="1" ht="34.5" customHeight="1" hidden="1">
      <c r="A65" s="49" t="s">
        <v>142</v>
      </c>
      <c r="B65" s="8" t="s">
        <v>143</v>
      </c>
      <c r="C65" s="8" t="s">
        <v>155</v>
      </c>
      <c r="D65" s="39"/>
      <c r="E65" s="8"/>
      <c r="F65" s="45"/>
      <c r="G65" s="45">
        <f>F65+D65</f>
        <v>0</v>
      </c>
      <c r="I65" s="47"/>
      <c r="J65" s="47"/>
      <c r="K65" s="48"/>
    </row>
    <row r="66" spans="1:11" s="46" customFormat="1" ht="47.25">
      <c r="A66" s="85" t="s">
        <v>56</v>
      </c>
      <c r="B66" s="87" t="s">
        <v>2</v>
      </c>
      <c r="C66" s="8" t="s">
        <v>234</v>
      </c>
      <c r="D66" s="39">
        <f>6800504</f>
        <v>6800504</v>
      </c>
      <c r="E66" s="8" t="s">
        <v>239</v>
      </c>
      <c r="F66" s="45">
        <f>'[1]Місто'!$J$83-F69</f>
        <v>7890027</v>
      </c>
      <c r="G66" s="45">
        <f aca="true" t="shared" si="3" ref="G66:G79">F66+D66</f>
        <v>14690531</v>
      </c>
      <c r="I66" s="47"/>
      <c r="J66" s="47"/>
      <c r="K66" s="48"/>
    </row>
    <row r="67" spans="1:11" s="46" customFormat="1" ht="34.5" customHeight="1">
      <c r="A67" s="93"/>
      <c r="B67" s="92"/>
      <c r="C67" s="8" t="s">
        <v>266</v>
      </c>
      <c r="D67" s="39">
        <f>29300</f>
        <v>29300</v>
      </c>
      <c r="E67" s="8" t="s">
        <v>266</v>
      </c>
      <c r="F67" s="45">
        <f>29300</f>
        <v>29300</v>
      </c>
      <c r="G67" s="45">
        <f t="shared" si="3"/>
        <v>58600</v>
      </c>
      <c r="I67" s="47"/>
      <c r="J67" s="47"/>
      <c r="K67" s="48"/>
    </row>
    <row r="68" spans="1:11" s="46" customFormat="1" ht="47.25">
      <c r="A68" s="93"/>
      <c r="B68" s="92"/>
      <c r="C68" s="8" t="s">
        <v>235</v>
      </c>
      <c r="D68" s="39">
        <v>1000000</v>
      </c>
      <c r="E68" s="8"/>
      <c r="F68" s="45"/>
      <c r="G68" s="45">
        <f t="shared" si="3"/>
        <v>1000000</v>
      </c>
      <c r="I68" s="47"/>
      <c r="J68" s="47"/>
      <c r="K68" s="48"/>
    </row>
    <row r="69" spans="1:11" s="46" customFormat="1" ht="31.5">
      <c r="A69" s="86"/>
      <c r="B69" s="88"/>
      <c r="C69" s="77" t="s">
        <v>228</v>
      </c>
      <c r="D69" s="80">
        <v>32000</v>
      </c>
      <c r="E69" s="77" t="s">
        <v>228</v>
      </c>
      <c r="F69" s="78">
        <f>171500+33000+3000</f>
        <v>207500</v>
      </c>
      <c r="G69" s="78">
        <f t="shared" si="3"/>
        <v>239500</v>
      </c>
      <c r="I69" s="47"/>
      <c r="J69" s="47"/>
      <c r="K69" s="48"/>
    </row>
    <row r="70" spans="1:11" s="46" customFormat="1" ht="47.25">
      <c r="A70" s="85" t="s">
        <v>95</v>
      </c>
      <c r="B70" s="87" t="s">
        <v>213</v>
      </c>
      <c r="C70" s="8" t="s">
        <v>236</v>
      </c>
      <c r="D70" s="39">
        <f>915588</f>
        <v>915588</v>
      </c>
      <c r="E70" s="8" t="s">
        <v>239</v>
      </c>
      <c r="F70" s="45">
        <f>'[1]Місто'!$J$85-F71</f>
        <v>630700</v>
      </c>
      <c r="G70" s="45">
        <f t="shared" si="3"/>
        <v>1546288</v>
      </c>
      <c r="I70" s="47"/>
      <c r="J70" s="47"/>
      <c r="K70" s="48"/>
    </row>
    <row r="71" spans="1:11" s="46" customFormat="1" ht="31.5">
      <c r="A71" s="86"/>
      <c r="B71" s="88"/>
      <c r="C71" s="77" t="s">
        <v>228</v>
      </c>
      <c r="D71" s="78">
        <v>16000</v>
      </c>
      <c r="E71" s="77" t="s">
        <v>228</v>
      </c>
      <c r="F71" s="78">
        <f>95500+30000</f>
        <v>125500</v>
      </c>
      <c r="G71" s="78">
        <f t="shared" si="3"/>
        <v>141500</v>
      </c>
      <c r="I71" s="47"/>
      <c r="J71" s="47"/>
      <c r="K71" s="48"/>
    </row>
    <row r="72" spans="1:11" s="46" customFormat="1" ht="47.25">
      <c r="A72" s="85" t="s">
        <v>57</v>
      </c>
      <c r="B72" s="87" t="s">
        <v>3</v>
      </c>
      <c r="C72" s="8" t="s">
        <v>236</v>
      </c>
      <c r="D72" s="39">
        <f>2478122</f>
        <v>2478122</v>
      </c>
      <c r="E72" s="8" t="s">
        <v>236</v>
      </c>
      <c r="F72" s="45">
        <f>'[1]Місто'!$J$86-F73</f>
        <v>2114661</v>
      </c>
      <c r="G72" s="45">
        <f t="shared" si="3"/>
        <v>4592783</v>
      </c>
      <c r="I72" s="47"/>
      <c r="J72" s="47"/>
      <c r="K72" s="48"/>
    </row>
    <row r="73" spans="1:11" s="46" customFormat="1" ht="31.5">
      <c r="A73" s="86"/>
      <c r="B73" s="88"/>
      <c r="C73" s="8"/>
      <c r="D73" s="78">
        <v>10000</v>
      </c>
      <c r="E73" s="77" t="s">
        <v>228</v>
      </c>
      <c r="F73" s="78">
        <f>113600+14000+2000</f>
        <v>129600</v>
      </c>
      <c r="G73" s="78">
        <f t="shared" si="3"/>
        <v>139600</v>
      </c>
      <c r="I73" s="47"/>
      <c r="J73" s="47"/>
      <c r="K73" s="48"/>
    </row>
    <row r="74" spans="1:11" s="46" customFormat="1" ht="47.25" customHeight="1">
      <c r="A74" s="85" t="s">
        <v>58</v>
      </c>
      <c r="B74" s="87" t="s">
        <v>4</v>
      </c>
      <c r="C74" s="8" t="s">
        <v>236</v>
      </c>
      <c r="D74" s="39">
        <f>2079269</f>
        <v>2079269</v>
      </c>
      <c r="E74" s="8" t="s">
        <v>239</v>
      </c>
      <c r="F74" s="45">
        <f>'[1]Місто'!$J$88-F75</f>
        <v>172616</v>
      </c>
      <c r="G74" s="45">
        <f t="shared" si="3"/>
        <v>2251885</v>
      </c>
      <c r="I74" s="47"/>
      <c r="J74" s="47"/>
      <c r="K74" s="48"/>
    </row>
    <row r="75" spans="1:11" s="46" customFormat="1" ht="31.5">
      <c r="A75" s="86"/>
      <c r="B75" s="88"/>
      <c r="C75" s="8"/>
      <c r="D75" s="39"/>
      <c r="E75" s="77" t="s">
        <v>228</v>
      </c>
      <c r="F75" s="78">
        <v>5000</v>
      </c>
      <c r="G75" s="78">
        <f t="shared" si="3"/>
        <v>5000</v>
      </c>
      <c r="I75" s="47"/>
      <c r="J75" s="47"/>
      <c r="K75" s="48"/>
    </row>
    <row r="76" spans="1:11" s="46" customFormat="1" ht="47.25">
      <c r="A76" s="49" t="s">
        <v>96</v>
      </c>
      <c r="B76" s="50" t="s">
        <v>97</v>
      </c>
      <c r="C76" s="8" t="s">
        <v>237</v>
      </c>
      <c r="D76" s="39">
        <f>9942752</f>
        <v>9942752</v>
      </c>
      <c r="E76" s="8"/>
      <c r="F76" s="13"/>
      <c r="G76" s="45">
        <f t="shared" si="3"/>
        <v>9942752</v>
      </c>
      <c r="I76" s="47"/>
      <c r="J76" s="47"/>
      <c r="K76" s="48"/>
    </row>
    <row r="77" spans="1:11" s="46" customFormat="1" ht="15.75" hidden="1">
      <c r="A77" s="44" t="s">
        <v>59</v>
      </c>
      <c r="B77" s="8" t="s">
        <v>5</v>
      </c>
      <c r="C77" s="8"/>
      <c r="D77" s="39"/>
      <c r="E77" s="8"/>
      <c r="F77" s="45">
        <f>'[1]Місто'!$F$92</f>
        <v>0</v>
      </c>
      <c r="G77" s="45">
        <f t="shared" si="3"/>
        <v>0</v>
      </c>
      <c r="I77" s="47"/>
      <c r="J77" s="47"/>
      <c r="K77" s="48"/>
    </row>
    <row r="78" spans="1:11" s="46" customFormat="1" ht="46.5" customHeight="1">
      <c r="A78" s="44" t="s">
        <v>60</v>
      </c>
      <c r="B78" s="50" t="s">
        <v>214</v>
      </c>
      <c r="C78" s="8" t="s">
        <v>238</v>
      </c>
      <c r="D78" s="39">
        <f>'[1]Місто'!$C$93</f>
        <v>3161291</v>
      </c>
      <c r="E78" s="8"/>
      <c r="F78" s="13"/>
      <c r="G78" s="45">
        <f t="shared" si="3"/>
        <v>3161291</v>
      </c>
      <c r="I78" s="47"/>
      <c r="J78" s="47"/>
      <c r="K78" s="48"/>
    </row>
    <row r="79" spans="1:11" s="46" customFormat="1" ht="47.25">
      <c r="A79" s="44" t="s">
        <v>68</v>
      </c>
      <c r="B79" s="8" t="s">
        <v>69</v>
      </c>
      <c r="C79" s="8"/>
      <c r="D79" s="9"/>
      <c r="E79" s="8" t="s">
        <v>239</v>
      </c>
      <c r="F79" s="45">
        <f>'[1]Місто'!$F$95</f>
        <v>9650512</v>
      </c>
      <c r="G79" s="45">
        <f t="shared" si="3"/>
        <v>9650512</v>
      </c>
      <c r="I79" s="47"/>
      <c r="J79" s="47"/>
      <c r="K79" s="48"/>
    </row>
    <row r="80" spans="1:11" s="46" customFormat="1" ht="36" customHeight="1" hidden="1">
      <c r="A80" s="93" t="s">
        <v>55</v>
      </c>
      <c r="B80" s="92" t="s">
        <v>89</v>
      </c>
      <c r="C80" s="8"/>
      <c r="D80" s="9"/>
      <c r="E80" s="8" t="s">
        <v>106</v>
      </c>
      <c r="F80" s="20"/>
      <c r="G80" s="13">
        <f>F80+D80</f>
        <v>0</v>
      </c>
      <c r="I80" s="47">
        <f>H80-D80</f>
        <v>0</v>
      </c>
      <c r="J80" s="47"/>
      <c r="K80" s="48"/>
    </row>
    <row r="81" spans="1:11" s="46" customFormat="1" ht="33" customHeight="1" hidden="1">
      <c r="A81" s="86"/>
      <c r="B81" s="88"/>
      <c r="C81" s="8"/>
      <c r="D81" s="9"/>
      <c r="E81" s="8" t="s">
        <v>107</v>
      </c>
      <c r="F81" s="20"/>
      <c r="G81" s="13">
        <f>F81+D81</f>
        <v>0</v>
      </c>
      <c r="I81" s="47">
        <f>H81-D81</f>
        <v>0</v>
      </c>
      <c r="J81" s="47"/>
      <c r="K81" s="48"/>
    </row>
    <row r="82" spans="1:14" s="46" customFormat="1" ht="34.5" customHeight="1">
      <c r="A82" s="54" t="s">
        <v>120</v>
      </c>
      <c r="B82" s="55" t="s">
        <v>35</v>
      </c>
      <c r="C82" s="8"/>
      <c r="D82" s="61">
        <f>SUM(D83:D101)</f>
        <v>32754623</v>
      </c>
      <c r="E82" s="13"/>
      <c r="F82" s="61">
        <f>SUM(F83:F101)</f>
        <v>10860999</v>
      </c>
      <c r="G82" s="61">
        <f>SUM(G83:G101)</f>
        <v>43615622</v>
      </c>
      <c r="H82" s="47">
        <f>'[1]Місто'!$C$100-'[1]Місто'!$C$104-'[1]Місто'!$C$107-'[1]Місто'!$C$109-'[1]Місто'!$C$111-'[1]Місто'!$C$113-'[1]Місто'!$C$116-'[1]Місто'!$C$119-'[1]Місто'!$C$121-'[1]Місто'!$C$123-'[1]Місто'!$C$125-'[1]Місто'!$C$127-'[1]Місто'!$C$129-'[1]Місто'!$C$131-'[1]Місто'!$C$133-'[1]Місто'!$C$135-'[1]Місто'!$C$137-'[1]Місто'!$C$139-'[1]Місто'!$C$141-'[1]Місто'!$C$143-'[1]Місто'!$C$145-'[1]Місто'!$C$147-'[1]Місто'!$C$149-'[1]Місто'!$C$153-'[1]Місто'!$C$162-'[1]Місто'!$C$168-'[1]Місто'!$C$170-'[1]Місто'!$C$171-'[1]Місто'!$C$174</f>
        <v>75561377</v>
      </c>
      <c r="I82" s="47">
        <f>H82-D82</f>
        <v>42806754</v>
      </c>
      <c r="J82" s="47"/>
      <c r="K82" s="48" t="s">
        <v>198</v>
      </c>
      <c r="L82" s="47">
        <f>'[1]Місто'!$F$100-'[1]Місто'!$F$111-'[1]Місто'!$F$179</f>
        <v>11001485</v>
      </c>
      <c r="M82" s="47">
        <f>L82-F82</f>
        <v>140486</v>
      </c>
      <c r="N82" s="46">
        <v>240900</v>
      </c>
    </row>
    <row r="83" spans="1:11" s="46" customFormat="1" ht="48" customHeight="1">
      <c r="A83" s="49" t="s">
        <v>142</v>
      </c>
      <c r="B83" s="8" t="s">
        <v>143</v>
      </c>
      <c r="C83" s="8"/>
      <c r="D83" s="45"/>
      <c r="E83" s="8" t="s">
        <v>254</v>
      </c>
      <c r="F83" s="45">
        <f>'[1]Місто'!$K$102</f>
        <v>2285484</v>
      </c>
      <c r="G83" s="13">
        <f>F83+D83</f>
        <v>2285484</v>
      </c>
      <c r="H83" s="47"/>
      <c r="I83" s="47"/>
      <c r="J83" s="47"/>
      <c r="K83" s="48"/>
    </row>
    <row r="84" spans="1:11" s="46" customFormat="1" ht="96.75" customHeight="1" hidden="1">
      <c r="A84" s="44" t="s">
        <v>54</v>
      </c>
      <c r="B84" s="8" t="s">
        <v>87</v>
      </c>
      <c r="C84" s="8" t="s">
        <v>212</v>
      </c>
      <c r="D84" s="39">
        <f>'[1]Місто'!$C$158</f>
        <v>0</v>
      </c>
      <c r="E84" s="8"/>
      <c r="F84" s="13"/>
      <c r="G84" s="13">
        <f>F84+D84</f>
        <v>0</v>
      </c>
      <c r="I84" s="47"/>
      <c r="J84" s="47"/>
      <c r="K84" s="48"/>
    </row>
    <row r="85" spans="1:11" s="46" customFormat="1" ht="31.5">
      <c r="A85" s="44" t="s">
        <v>63</v>
      </c>
      <c r="B85" s="8" t="s">
        <v>220</v>
      </c>
      <c r="C85" s="8"/>
      <c r="D85" s="39"/>
      <c r="E85" s="8" t="s">
        <v>254</v>
      </c>
      <c r="F85" s="45">
        <f>'[1]Місто'!$F$155</f>
        <v>196550</v>
      </c>
      <c r="G85" s="13">
        <f>F85+D85</f>
        <v>196550</v>
      </c>
      <c r="I85" s="47"/>
      <c r="J85" s="47"/>
      <c r="K85" s="48"/>
    </row>
    <row r="86" spans="1:11" s="46" customFormat="1" ht="63">
      <c r="A86" s="44" t="s">
        <v>64</v>
      </c>
      <c r="B86" s="8" t="s">
        <v>221</v>
      </c>
      <c r="C86" s="8" t="s">
        <v>240</v>
      </c>
      <c r="D86" s="39">
        <f>'[1]Місто'!$C$156</f>
        <v>204630</v>
      </c>
      <c r="E86" s="8"/>
      <c r="F86" s="13"/>
      <c r="G86" s="13">
        <f>F86+D86</f>
        <v>204630</v>
      </c>
      <c r="I86" s="47"/>
      <c r="J86" s="47"/>
      <c r="K86" s="48"/>
    </row>
    <row r="87" spans="1:11" s="46" customFormat="1" ht="31.5" hidden="1">
      <c r="A87" s="44" t="s">
        <v>65</v>
      </c>
      <c r="B87" s="8" t="s">
        <v>222</v>
      </c>
      <c r="C87" s="8"/>
      <c r="D87" s="39"/>
      <c r="E87" s="8"/>
      <c r="F87" s="13"/>
      <c r="G87" s="13"/>
      <c r="I87" s="47"/>
      <c r="J87" s="47"/>
      <c r="K87" s="48"/>
    </row>
    <row r="88" spans="1:11" s="46" customFormat="1" ht="50.25" customHeight="1">
      <c r="A88" s="85" t="s">
        <v>140</v>
      </c>
      <c r="B88" s="87" t="s">
        <v>141</v>
      </c>
      <c r="C88" s="8" t="s">
        <v>241</v>
      </c>
      <c r="D88" s="39">
        <f>5997500+122966</f>
        <v>6120466</v>
      </c>
      <c r="E88" s="8" t="s">
        <v>243</v>
      </c>
      <c r="F88" s="45">
        <f>'[1]Місто'!$K$159-F91</f>
        <v>899139</v>
      </c>
      <c r="G88" s="13">
        <f aca="true" t="shared" si="4" ref="G88:G103">F88+D88</f>
        <v>7019605</v>
      </c>
      <c r="I88" s="47"/>
      <c r="J88" s="47"/>
      <c r="K88" s="48"/>
    </row>
    <row r="89" spans="1:11" s="46" customFormat="1" ht="50.25" customHeight="1">
      <c r="A89" s="93"/>
      <c r="B89" s="92"/>
      <c r="C89" s="8" t="s">
        <v>266</v>
      </c>
      <c r="D89" s="39">
        <v>70343</v>
      </c>
      <c r="E89" s="8" t="s">
        <v>266</v>
      </c>
      <c r="F89" s="45">
        <v>70343</v>
      </c>
      <c r="G89" s="13">
        <f t="shared" si="4"/>
        <v>140686</v>
      </c>
      <c r="I89" s="47"/>
      <c r="J89" s="47"/>
      <c r="K89" s="48"/>
    </row>
    <row r="90" spans="1:11" s="46" customFormat="1" ht="110.25" customHeight="1" hidden="1">
      <c r="A90" s="93"/>
      <c r="B90" s="92"/>
      <c r="C90" s="8"/>
      <c r="D90" s="39"/>
      <c r="E90" s="8"/>
      <c r="F90" s="13"/>
      <c r="G90" s="13">
        <f t="shared" si="4"/>
        <v>0</v>
      </c>
      <c r="I90" s="47"/>
      <c r="J90" s="47"/>
      <c r="K90" s="48"/>
    </row>
    <row r="91" spans="1:11" s="46" customFormat="1" ht="31.5">
      <c r="A91" s="86"/>
      <c r="B91" s="88"/>
      <c r="C91" s="77" t="s">
        <v>228</v>
      </c>
      <c r="D91" s="79">
        <v>11500</v>
      </c>
      <c r="E91" s="77" t="s">
        <v>228</v>
      </c>
      <c r="F91" s="79">
        <v>27500</v>
      </c>
      <c r="G91" s="79">
        <f t="shared" si="4"/>
        <v>39000</v>
      </c>
      <c r="I91" s="47"/>
      <c r="J91" s="47"/>
      <c r="K91" s="48"/>
    </row>
    <row r="92" spans="1:11" s="46" customFormat="1" ht="49.5" customHeight="1">
      <c r="A92" s="44" t="s">
        <v>6</v>
      </c>
      <c r="B92" s="8" t="s">
        <v>0</v>
      </c>
      <c r="C92" s="8" t="s">
        <v>242</v>
      </c>
      <c r="D92" s="39">
        <f>'[1]Місто'!$C$161</f>
        <v>743258</v>
      </c>
      <c r="E92" s="8"/>
      <c r="F92" s="13"/>
      <c r="G92" s="13">
        <f t="shared" si="4"/>
        <v>743258</v>
      </c>
      <c r="I92" s="47"/>
      <c r="J92" s="47"/>
      <c r="K92" s="48"/>
    </row>
    <row r="93" spans="1:11" s="46" customFormat="1" ht="44.25" customHeight="1">
      <c r="A93" s="85" t="s">
        <v>70</v>
      </c>
      <c r="B93" s="87" t="s">
        <v>77</v>
      </c>
      <c r="C93" s="8" t="s">
        <v>242</v>
      </c>
      <c r="D93" s="39">
        <f>'[1]Місто'!$C$151-D94</f>
        <v>6713208</v>
      </c>
      <c r="E93" s="8"/>
      <c r="F93" s="13"/>
      <c r="G93" s="13">
        <f t="shared" si="4"/>
        <v>6713208</v>
      </c>
      <c r="I93" s="47"/>
      <c r="J93" s="47"/>
      <c r="K93" s="48"/>
    </row>
    <row r="94" spans="1:11" s="46" customFormat="1" ht="44.25" customHeight="1">
      <c r="A94" s="86"/>
      <c r="B94" s="88"/>
      <c r="C94" s="77" t="s">
        <v>228</v>
      </c>
      <c r="D94" s="80">
        <f>1555600+15000</f>
        <v>1570600</v>
      </c>
      <c r="E94" s="77"/>
      <c r="F94" s="79"/>
      <c r="G94" s="79">
        <f t="shared" si="4"/>
        <v>1570600</v>
      </c>
      <c r="I94" s="47"/>
      <c r="J94" s="47"/>
      <c r="K94" s="48"/>
    </row>
    <row r="95" spans="1:11" s="46" customFormat="1" ht="47.25">
      <c r="A95" s="85" t="s">
        <v>68</v>
      </c>
      <c r="B95" s="87" t="s">
        <v>69</v>
      </c>
      <c r="C95" s="8"/>
      <c r="D95" s="39"/>
      <c r="E95" s="8" t="s">
        <v>270</v>
      </c>
      <c r="F95" s="20">
        <v>684413</v>
      </c>
      <c r="G95" s="13">
        <f t="shared" si="4"/>
        <v>684413</v>
      </c>
      <c r="I95" s="47"/>
      <c r="J95" s="47"/>
      <c r="K95" s="48"/>
    </row>
    <row r="96" spans="1:11" s="46" customFormat="1" ht="45.75" customHeight="1">
      <c r="A96" s="86"/>
      <c r="B96" s="88"/>
      <c r="C96" s="8"/>
      <c r="D96" s="9"/>
      <c r="E96" s="8" t="s">
        <v>243</v>
      </c>
      <c r="F96" s="20">
        <f>'[1]Місто'!$F$165-F95</f>
        <v>6697570</v>
      </c>
      <c r="G96" s="13">
        <f t="shared" si="4"/>
        <v>6697570</v>
      </c>
      <c r="I96" s="47"/>
      <c r="J96" s="47"/>
      <c r="K96" s="48"/>
    </row>
    <row r="97" spans="1:11" s="46" customFormat="1" ht="52.5" customHeight="1" hidden="1">
      <c r="A97" s="62" t="s">
        <v>17</v>
      </c>
      <c r="B97" s="87" t="s">
        <v>218</v>
      </c>
      <c r="C97" s="8" t="s">
        <v>108</v>
      </c>
      <c r="D97" s="39"/>
      <c r="E97" s="8"/>
      <c r="F97" s="38"/>
      <c r="G97" s="13">
        <f>F97+D97</f>
        <v>0</v>
      </c>
      <c r="I97" s="47"/>
      <c r="J97" s="47"/>
      <c r="K97" s="48"/>
    </row>
    <row r="98" spans="1:11" s="46" customFormat="1" ht="46.5" customHeight="1">
      <c r="A98" s="93" t="s">
        <v>17</v>
      </c>
      <c r="B98" s="92"/>
      <c r="C98" s="8" t="s">
        <v>244</v>
      </c>
      <c r="D98" s="39">
        <f>'[1]Місто'!$C$167-'[1]Місто'!$C$168</f>
        <v>157950</v>
      </c>
      <c r="E98" s="8"/>
      <c r="F98" s="38"/>
      <c r="G98" s="13">
        <f>F98+D98</f>
        <v>157950</v>
      </c>
      <c r="I98" s="47"/>
      <c r="J98" s="47"/>
      <c r="K98" s="48"/>
    </row>
    <row r="99" spans="1:11" s="46" customFormat="1" ht="62.25" customHeight="1" hidden="1">
      <c r="A99" s="86"/>
      <c r="B99" s="88"/>
      <c r="C99" s="8" t="s">
        <v>212</v>
      </c>
      <c r="D99" s="39"/>
      <c r="E99" s="8"/>
      <c r="F99" s="38"/>
      <c r="G99" s="13">
        <f>F99+D99</f>
        <v>0</v>
      </c>
      <c r="I99" s="47"/>
      <c r="J99" s="47"/>
      <c r="K99" s="48"/>
    </row>
    <row r="100" spans="1:11" s="46" customFormat="1" ht="48" customHeight="1">
      <c r="A100" s="44" t="s">
        <v>71</v>
      </c>
      <c r="B100" s="8" t="s">
        <v>219</v>
      </c>
      <c r="C100" s="8" t="s">
        <v>244</v>
      </c>
      <c r="D100" s="39">
        <f>'[1]Місто'!$C$169-'[1]Місто'!$C$170</f>
        <v>500000</v>
      </c>
      <c r="E100" s="8"/>
      <c r="F100" s="38"/>
      <c r="G100" s="13">
        <f t="shared" si="4"/>
        <v>500000</v>
      </c>
      <c r="I100" s="47"/>
      <c r="J100" s="47"/>
      <c r="K100" s="48"/>
    </row>
    <row r="101" spans="1:11" s="46" customFormat="1" ht="45.75" customHeight="1">
      <c r="A101" s="49" t="s">
        <v>101</v>
      </c>
      <c r="B101" s="50" t="s">
        <v>203</v>
      </c>
      <c r="C101" s="8" t="s">
        <v>244</v>
      </c>
      <c r="D101" s="39">
        <f>'[1]Місто'!$C$173-'[1]Місто'!$C$174</f>
        <v>16662668</v>
      </c>
      <c r="E101" s="8"/>
      <c r="F101" s="38"/>
      <c r="G101" s="13">
        <f t="shared" si="4"/>
        <v>16662668</v>
      </c>
      <c r="I101" s="47"/>
      <c r="J101" s="47"/>
      <c r="K101" s="48"/>
    </row>
    <row r="102" spans="1:13" s="46" customFormat="1" ht="68.25" customHeight="1" hidden="1">
      <c r="A102" s="54" t="s">
        <v>157</v>
      </c>
      <c r="B102" s="55" t="s">
        <v>161</v>
      </c>
      <c r="C102" s="8"/>
      <c r="D102" s="56">
        <f>SUM(D103:D103)</f>
        <v>0</v>
      </c>
      <c r="E102" s="8"/>
      <c r="F102" s="56">
        <f>SUM(F103:F103)</f>
        <v>0</v>
      </c>
      <c r="G102" s="56">
        <f>SUM(G103:G103)</f>
        <v>0</v>
      </c>
      <c r="H102" s="47">
        <f>'[1]Місто'!$C$187</f>
        <v>2390426</v>
      </c>
      <c r="I102" s="47">
        <f>H102-D102</f>
        <v>2390426</v>
      </c>
      <c r="J102" s="47"/>
      <c r="K102" s="48"/>
      <c r="L102" s="47">
        <f>'[1]Місто'!$F$187</f>
        <v>0</v>
      </c>
      <c r="M102" s="47">
        <f>L102-F102</f>
        <v>0</v>
      </c>
    </row>
    <row r="103" spans="1:11" s="46" customFormat="1" ht="31.5" hidden="1">
      <c r="A103" s="44" t="s">
        <v>142</v>
      </c>
      <c r="B103" s="8" t="s">
        <v>143</v>
      </c>
      <c r="C103" s="8" t="s">
        <v>158</v>
      </c>
      <c r="D103" s="39"/>
      <c r="E103" s="8" t="s">
        <v>158</v>
      </c>
      <c r="F103" s="20"/>
      <c r="G103" s="13">
        <f t="shared" si="4"/>
        <v>0</v>
      </c>
      <c r="I103" s="47"/>
      <c r="J103" s="47"/>
      <c r="K103" s="48"/>
    </row>
    <row r="104" spans="1:13" s="46" customFormat="1" ht="63" hidden="1">
      <c r="A104" s="54" t="s">
        <v>168</v>
      </c>
      <c r="B104" s="55" t="s">
        <v>169</v>
      </c>
      <c r="C104" s="8"/>
      <c r="D104" s="56">
        <f>SUM(D105:D105)</f>
        <v>0</v>
      </c>
      <c r="E104" s="8"/>
      <c r="F104" s="56">
        <f>SUM(F105:F105)</f>
        <v>0</v>
      </c>
      <c r="G104" s="56">
        <f>SUM(G105:G105)</f>
        <v>0</v>
      </c>
      <c r="H104" s="47">
        <f>'[1]Місто'!$C$192</f>
        <v>771029</v>
      </c>
      <c r="I104" s="47">
        <f>H104-D104</f>
        <v>771029</v>
      </c>
      <c r="J104" s="47"/>
      <c r="K104" s="48"/>
      <c r="L104" s="47">
        <f>'[1]Місто'!$F$192</f>
        <v>0</v>
      </c>
      <c r="M104" s="47">
        <f>L104-F104</f>
        <v>0</v>
      </c>
    </row>
    <row r="105" spans="1:11" s="46" customFormat="1" ht="47.25" hidden="1">
      <c r="A105" s="44" t="s">
        <v>142</v>
      </c>
      <c r="B105" s="8" t="s">
        <v>143</v>
      </c>
      <c r="C105" s="8" t="s">
        <v>170</v>
      </c>
      <c r="D105" s="39"/>
      <c r="E105" s="8" t="s">
        <v>170</v>
      </c>
      <c r="F105" s="20"/>
      <c r="G105" s="13">
        <f>F105+D105</f>
        <v>0</v>
      </c>
      <c r="I105" s="47"/>
      <c r="J105" s="47"/>
      <c r="K105" s="48"/>
    </row>
    <row r="106" spans="1:13" s="46" customFormat="1" ht="35.25" customHeight="1">
      <c r="A106" s="54" t="s">
        <v>125</v>
      </c>
      <c r="B106" s="55" t="s">
        <v>38</v>
      </c>
      <c r="C106" s="8"/>
      <c r="D106" s="56">
        <f>SUM(D107:D120)</f>
        <v>4811737</v>
      </c>
      <c r="E106" s="9"/>
      <c r="F106" s="56">
        <f>SUM(F107:F120)+F119</f>
        <v>5676273</v>
      </c>
      <c r="G106" s="60">
        <f>SUM(G107:G120)</f>
        <v>10478010</v>
      </c>
      <c r="H106" s="47">
        <f>'[1]Місто'!$C$195</f>
        <v>80510074</v>
      </c>
      <c r="I106" s="47">
        <f>H106-D106</f>
        <v>75698337</v>
      </c>
      <c r="J106" s="47"/>
      <c r="K106" s="48" t="s">
        <v>198</v>
      </c>
      <c r="L106" s="47">
        <f>'[1]Місто'!$F$195</f>
        <v>10154593</v>
      </c>
      <c r="M106" s="47">
        <f>L106-F106</f>
        <v>4478320</v>
      </c>
    </row>
    <row r="107" spans="1:11" s="46" customFormat="1" ht="31.5" hidden="1">
      <c r="A107" s="44" t="s">
        <v>142</v>
      </c>
      <c r="B107" s="8" t="s">
        <v>143</v>
      </c>
      <c r="C107" s="8" t="s">
        <v>160</v>
      </c>
      <c r="D107" s="39"/>
      <c r="E107" s="8"/>
      <c r="F107" s="45"/>
      <c r="G107" s="38">
        <f aca="true" t="shared" si="5" ref="G107:G119">D107+F107</f>
        <v>0</v>
      </c>
      <c r="I107" s="47"/>
      <c r="J107" s="47"/>
      <c r="K107" s="48"/>
    </row>
    <row r="108" spans="1:11" s="46" customFormat="1" ht="44.25" customHeight="1">
      <c r="A108" s="44" t="s">
        <v>136</v>
      </c>
      <c r="B108" s="8" t="s">
        <v>137</v>
      </c>
      <c r="C108" s="8" t="s">
        <v>245</v>
      </c>
      <c r="D108" s="39">
        <v>101408</v>
      </c>
      <c r="E108" s="8" t="s">
        <v>247</v>
      </c>
      <c r="F108" s="45">
        <f>129972+64407</f>
        <v>194379</v>
      </c>
      <c r="G108" s="38">
        <f t="shared" si="5"/>
        <v>295787</v>
      </c>
      <c r="I108" s="47"/>
      <c r="J108" s="47"/>
      <c r="K108" s="48"/>
    </row>
    <row r="109" spans="1:11" s="46" customFormat="1" ht="47.25">
      <c r="A109" s="85" t="s">
        <v>138</v>
      </c>
      <c r="B109" s="87" t="s">
        <v>139</v>
      </c>
      <c r="C109" s="8" t="s">
        <v>246</v>
      </c>
      <c r="D109" s="39">
        <v>949230</v>
      </c>
      <c r="E109" s="8" t="s">
        <v>247</v>
      </c>
      <c r="F109" s="45">
        <f>1055075+150000</f>
        <v>1205075</v>
      </c>
      <c r="G109" s="38">
        <f t="shared" si="5"/>
        <v>2154305</v>
      </c>
      <c r="I109" s="47"/>
      <c r="J109" s="47"/>
      <c r="K109" s="48"/>
    </row>
    <row r="110" spans="1:11" s="46" customFormat="1" ht="31.5">
      <c r="A110" s="86"/>
      <c r="B110" s="88"/>
      <c r="C110" s="77" t="s">
        <v>228</v>
      </c>
      <c r="D110" s="78">
        <v>5000</v>
      </c>
      <c r="E110" s="77" t="s">
        <v>228</v>
      </c>
      <c r="F110" s="78">
        <f>46500+5000</f>
        <v>51500</v>
      </c>
      <c r="G110" s="81">
        <f t="shared" si="5"/>
        <v>56500</v>
      </c>
      <c r="I110" s="47"/>
      <c r="J110" s="47"/>
      <c r="K110" s="48"/>
    </row>
    <row r="111" spans="1:11" s="46" customFormat="1" ht="47.25">
      <c r="A111" s="44" t="s">
        <v>146</v>
      </c>
      <c r="B111" s="8" t="s">
        <v>147</v>
      </c>
      <c r="C111" s="8" t="s">
        <v>246</v>
      </c>
      <c r="D111" s="39">
        <v>374849</v>
      </c>
      <c r="E111" s="8" t="s">
        <v>246</v>
      </c>
      <c r="F111" s="45">
        <f>565442+74400</f>
        <v>639842</v>
      </c>
      <c r="G111" s="38">
        <f t="shared" si="5"/>
        <v>1014691</v>
      </c>
      <c r="I111" s="47"/>
      <c r="J111" s="47"/>
      <c r="K111" s="48"/>
    </row>
    <row r="112" spans="1:11" s="46" customFormat="1" ht="47.25">
      <c r="A112" s="85" t="s">
        <v>144</v>
      </c>
      <c r="B112" s="87" t="s">
        <v>145</v>
      </c>
      <c r="C112" s="8" t="s">
        <v>246</v>
      </c>
      <c r="D112" s="39">
        <v>24000</v>
      </c>
      <c r="E112" s="8" t="s">
        <v>247</v>
      </c>
      <c r="F112" s="45">
        <f>2141240+1051467</f>
        <v>3192707</v>
      </c>
      <c r="G112" s="38">
        <f t="shared" si="5"/>
        <v>3216707</v>
      </c>
      <c r="I112" s="47"/>
      <c r="J112" s="47"/>
      <c r="K112" s="48"/>
    </row>
    <row r="113" spans="1:11" s="46" customFormat="1" ht="31.5">
      <c r="A113" s="86"/>
      <c r="B113" s="88"/>
      <c r="C113" s="8"/>
      <c r="D113" s="39"/>
      <c r="E113" s="77" t="s">
        <v>228</v>
      </c>
      <c r="F113" s="78">
        <v>5500</v>
      </c>
      <c r="G113" s="78">
        <f t="shared" si="5"/>
        <v>5500</v>
      </c>
      <c r="I113" s="47"/>
      <c r="J113" s="47"/>
      <c r="K113" s="48"/>
    </row>
    <row r="114" spans="1:11" s="46" customFormat="1" ht="47.25">
      <c r="A114" s="53">
        <v>110300</v>
      </c>
      <c r="B114" s="42" t="s">
        <v>14</v>
      </c>
      <c r="C114" s="8" t="s">
        <v>248</v>
      </c>
      <c r="D114" s="52">
        <f>'[1]Місто'!$C$205</f>
        <v>1047685</v>
      </c>
      <c r="E114" s="8"/>
      <c r="F114" s="78"/>
      <c r="G114" s="38">
        <f t="shared" si="5"/>
        <v>1047685</v>
      </c>
      <c r="I114" s="47"/>
      <c r="J114" s="47"/>
      <c r="K114" s="48"/>
    </row>
    <row r="115" spans="1:11" s="46" customFormat="1" ht="47.25">
      <c r="A115" s="89">
        <v>110502</v>
      </c>
      <c r="B115" s="87" t="s">
        <v>1</v>
      </c>
      <c r="C115" s="8" t="s">
        <v>249</v>
      </c>
      <c r="D115" s="37">
        <f>1655013+262096</f>
        <v>1917109</v>
      </c>
      <c r="E115" s="8" t="s">
        <v>249</v>
      </c>
      <c r="F115" s="38">
        <v>42040</v>
      </c>
      <c r="G115" s="38">
        <f t="shared" si="5"/>
        <v>1959149</v>
      </c>
      <c r="I115" s="47"/>
      <c r="J115" s="47"/>
      <c r="K115" s="48"/>
    </row>
    <row r="116" spans="1:11" s="46" customFormat="1" ht="47.25">
      <c r="A116" s="90"/>
      <c r="B116" s="92"/>
      <c r="C116" s="8" t="s">
        <v>246</v>
      </c>
      <c r="D116" s="37">
        <v>294456</v>
      </c>
      <c r="E116" s="8" t="s">
        <v>247</v>
      </c>
      <c r="F116" s="20">
        <f>'[1]Місто'!$K$206-F115-F119</f>
        <v>130296</v>
      </c>
      <c r="G116" s="38">
        <f t="shared" si="5"/>
        <v>424752</v>
      </c>
      <c r="I116" s="47"/>
      <c r="J116" s="47"/>
      <c r="K116" s="48"/>
    </row>
    <row r="117" spans="1:11" s="46" customFormat="1" ht="47.25">
      <c r="A117" s="90"/>
      <c r="B117" s="92"/>
      <c r="C117" s="8" t="s">
        <v>250</v>
      </c>
      <c r="D117" s="37">
        <v>98000</v>
      </c>
      <c r="E117" s="59"/>
      <c r="F117" s="38"/>
      <c r="G117" s="38">
        <f t="shared" si="5"/>
        <v>98000</v>
      </c>
      <c r="I117" s="47"/>
      <c r="J117" s="47"/>
      <c r="K117" s="48"/>
    </row>
    <row r="118" spans="1:11" s="46" customFormat="1" ht="15.75" customHeight="1" hidden="1">
      <c r="A118" s="90"/>
      <c r="B118" s="92"/>
      <c r="C118" s="8"/>
      <c r="D118" s="37"/>
      <c r="E118" s="8"/>
      <c r="F118" s="38"/>
      <c r="G118" s="38">
        <f t="shared" si="5"/>
        <v>0</v>
      </c>
      <c r="I118" s="47"/>
      <c r="J118" s="47"/>
      <c r="K118" s="48"/>
    </row>
    <row r="119" spans="1:11" s="46" customFormat="1" ht="31.5">
      <c r="A119" s="91"/>
      <c r="B119" s="88"/>
      <c r="C119" s="8"/>
      <c r="D119" s="37"/>
      <c r="E119" s="77" t="s">
        <v>228</v>
      </c>
      <c r="F119" s="78">
        <v>10000</v>
      </c>
      <c r="G119" s="78">
        <f t="shared" si="5"/>
        <v>10000</v>
      </c>
      <c r="I119" s="47"/>
      <c r="J119" s="47"/>
      <c r="K119" s="48"/>
    </row>
    <row r="120" spans="1:11" s="46" customFormat="1" ht="47.25">
      <c r="A120" s="44" t="s">
        <v>68</v>
      </c>
      <c r="B120" s="8" t="s">
        <v>69</v>
      </c>
      <c r="C120" s="8"/>
      <c r="D120" s="9"/>
      <c r="E120" s="8" t="s">
        <v>247</v>
      </c>
      <c r="F120" s="45">
        <f>'[1]Місто'!$F$208</f>
        <v>194934</v>
      </c>
      <c r="G120" s="13">
        <f>F120+D120</f>
        <v>194934</v>
      </c>
      <c r="I120" s="47"/>
      <c r="J120" s="47"/>
      <c r="K120" s="48"/>
    </row>
    <row r="121" spans="1:13" s="46" customFormat="1" ht="45" customHeight="1">
      <c r="A121" s="54" t="s">
        <v>124</v>
      </c>
      <c r="B121" s="55" t="s">
        <v>154</v>
      </c>
      <c r="C121" s="8"/>
      <c r="D121" s="56">
        <f>SUM(D122:D125)</f>
        <v>959915</v>
      </c>
      <c r="E121" s="9"/>
      <c r="F121" s="61">
        <f>SUM(F122:F125)</f>
        <v>1108200</v>
      </c>
      <c r="G121" s="60">
        <f>SUM(G122:G125)</f>
        <v>2068115</v>
      </c>
      <c r="H121" s="47">
        <f>'[1]Місто'!$C$214</f>
        <v>3022629</v>
      </c>
      <c r="I121" s="47">
        <f>H121-D121</f>
        <v>2062714</v>
      </c>
      <c r="J121" s="47"/>
      <c r="K121" s="48" t="s">
        <v>201</v>
      </c>
      <c r="L121" s="47">
        <f>'[1]Місто'!$F$214</f>
        <v>1108200</v>
      </c>
      <c r="M121" s="47">
        <f>L121-F121</f>
        <v>0</v>
      </c>
    </row>
    <row r="122" spans="1:11" s="46" customFormat="1" ht="31.5">
      <c r="A122" s="44" t="s">
        <v>142</v>
      </c>
      <c r="B122" s="8" t="s">
        <v>143</v>
      </c>
      <c r="C122" s="8"/>
      <c r="D122" s="39"/>
      <c r="E122" s="8" t="s">
        <v>254</v>
      </c>
      <c r="F122" s="45">
        <f>'[1]Місто'!$F$216</f>
        <v>37000</v>
      </c>
      <c r="G122" s="13">
        <f>F122+D122</f>
        <v>37000</v>
      </c>
      <c r="I122" s="47"/>
      <c r="J122" s="47"/>
      <c r="K122" s="48"/>
    </row>
    <row r="123" spans="1:11" s="46" customFormat="1" ht="47.25">
      <c r="A123" s="44" t="s">
        <v>68</v>
      </c>
      <c r="B123" s="8" t="s">
        <v>69</v>
      </c>
      <c r="C123" s="8"/>
      <c r="D123" s="9"/>
      <c r="E123" s="8" t="s">
        <v>267</v>
      </c>
      <c r="F123" s="45">
        <f>'[1]Місто'!$F$218</f>
        <v>1071200</v>
      </c>
      <c r="G123" s="13">
        <f>F123+D123</f>
        <v>1071200</v>
      </c>
      <c r="I123" s="47"/>
      <c r="J123" s="47"/>
      <c r="K123" s="48"/>
    </row>
    <row r="124" spans="1:11" s="46" customFormat="1" ht="31.5" customHeight="1">
      <c r="A124" s="44" t="s">
        <v>61</v>
      </c>
      <c r="B124" s="8" t="s">
        <v>76</v>
      </c>
      <c r="C124" s="8" t="s">
        <v>251</v>
      </c>
      <c r="D124" s="39">
        <f>'[1]Місто'!$C$226</f>
        <v>351915</v>
      </c>
      <c r="E124" s="8"/>
      <c r="F124" s="13"/>
      <c r="G124" s="13">
        <f>F124+D124</f>
        <v>351915</v>
      </c>
      <c r="I124" s="47"/>
      <c r="J124" s="47"/>
      <c r="K124" s="48"/>
    </row>
    <row r="125" spans="1:11" s="46" customFormat="1" ht="47.25">
      <c r="A125" s="44" t="s">
        <v>86</v>
      </c>
      <c r="B125" s="8" t="s">
        <v>200</v>
      </c>
      <c r="C125" s="8" t="s">
        <v>252</v>
      </c>
      <c r="D125" s="39">
        <f>'[1]Місто'!$C$220</f>
        <v>608000</v>
      </c>
      <c r="E125" s="8"/>
      <c r="F125" s="13"/>
      <c r="G125" s="13">
        <f>F125+D125</f>
        <v>608000</v>
      </c>
      <c r="I125" s="47"/>
      <c r="J125" s="47"/>
      <c r="K125" s="48"/>
    </row>
    <row r="126" spans="1:13" s="46" customFormat="1" ht="31.5">
      <c r="A126" s="54" t="s">
        <v>163</v>
      </c>
      <c r="B126" s="55" t="s">
        <v>164</v>
      </c>
      <c r="C126" s="8"/>
      <c r="D126" s="56">
        <f>SUM(D127)</f>
        <v>0</v>
      </c>
      <c r="E126" s="9"/>
      <c r="F126" s="56">
        <f>SUM(F127)</f>
        <v>43050</v>
      </c>
      <c r="G126" s="56">
        <f>SUM(G127)</f>
        <v>43050</v>
      </c>
      <c r="H126" s="47">
        <f>'[1]Місто'!$C$227</f>
        <v>1146462</v>
      </c>
      <c r="I126" s="47">
        <f>H126-D126</f>
        <v>1146462</v>
      </c>
      <c r="J126" s="47"/>
      <c r="K126" s="48"/>
      <c r="L126" s="47">
        <f>'[1]Місто'!$F$227</f>
        <v>168214</v>
      </c>
      <c r="M126" s="47">
        <f>L126-F126</f>
        <v>125164</v>
      </c>
    </row>
    <row r="127" spans="1:11" s="46" customFormat="1" ht="48.75" customHeight="1">
      <c r="A127" s="44" t="s">
        <v>142</v>
      </c>
      <c r="B127" s="8" t="s">
        <v>143</v>
      </c>
      <c r="C127" s="8"/>
      <c r="D127" s="39"/>
      <c r="E127" s="8" t="s">
        <v>254</v>
      </c>
      <c r="F127" s="45">
        <v>43050</v>
      </c>
      <c r="G127" s="13">
        <f>F127+D127</f>
        <v>43050</v>
      </c>
      <c r="I127" s="47"/>
      <c r="J127" s="47"/>
      <c r="K127" s="48"/>
    </row>
    <row r="128" spans="1:13" s="46" customFormat="1" ht="45.75" customHeight="1">
      <c r="A128" s="54" t="s">
        <v>122</v>
      </c>
      <c r="B128" s="55" t="s">
        <v>209</v>
      </c>
      <c r="C128" s="8"/>
      <c r="D128" s="56">
        <f>SUM(D129:D144)</f>
        <v>96109627</v>
      </c>
      <c r="E128" s="9"/>
      <c r="F128" s="61">
        <f>SUM(F129:F144)</f>
        <v>170398660</v>
      </c>
      <c r="G128" s="60">
        <f>SUM(G129:G144)</f>
        <v>266508287</v>
      </c>
      <c r="H128" s="47">
        <f>'[1]Місто'!$C$230</f>
        <v>99396619</v>
      </c>
      <c r="I128" s="47">
        <f>H128-D128</f>
        <v>3286992</v>
      </c>
      <c r="J128" s="47"/>
      <c r="K128" s="48" t="s">
        <v>198</v>
      </c>
      <c r="L128" s="47">
        <f>'[1]Місто'!$F$230</f>
        <v>170383460</v>
      </c>
      <c r="M128" s="47">
        <f>L128-F128</f>
        <v>-15200</v>
      </c>
    </row>
    <row r="129" spans="1:11" s="46" customFormat="1" ht="40.5" customHeight="1">
      <c r="A129" s="44" t="s">
        <v>142</v>
      </c>
      <c r="B129" s="8" t="s">
        <v>143</v>
      </c>
      <c r="C129" s="8"/>
      <c r="D129" s="39"/>
      <c r="E129" s="8" t="s">
        <v>254</v>
      </c>
      <c r="F129" s="45">
        <f>'[1]Місто'!$F$232</f>
        <v>60000</v>
      </c>
      <c r="G129" s="13">
        <f aca="true" t="shared" si="6" ref="G129:G144">F129+D129</f>
        <v>60000</v>
      </c>
      <c r="I129" s="47"/>
      <c r="J129" s="47"/>
      <c r="K129" s="48"/>
    </row>
    <row r="130" spans="1:11" s="46" customFormat="1" ht="47.25">
      <c r="A130" s="44" t="s">
        <v>70</v>
      </c>
      <c r="B130" s="8" t="s">
        <v>77</v>
      </c>
      <c r="C130" s="8" t="s">
        <v>253</v>
      </c>
      <c r="D130" s="39">
        <f>'[1]Місто'!$C$234</f>
        <v>113947</v>
      </c>
      <c r="E130" s="8"/>
      <c r="F130" s="13"/>
      <c r="G130" s="13">
        <f t="shared" si="6"/>
        <v>113947</v>
      </c>
      <c r="I130" s="47"/>
      <c r="J130" s="47"/>
      <c r="K130" s="48"/>
    </row>
    <row r="131" spans="1:11" s="46" customFormat="1" ht="47.25">
      <c r="A131" s="85" t="s">
        <v>196</v>
      </c>
      <c r="B131" s="87" t="s">
        <v>197</v>
      </c>
      <c r="C131" s="8" t="s">
        <v>253</v>
      </c>
      <c r="D131" s="39">
        <f>'[1]Місто'!$C$236-D132</f>
        <v>7805904</v>
      </c>
      <c r="E131" s="8"/>
      <c r="F131" s="13"/>
      <c r="G131" s="13">
        <f t="shared" si="6"/>
        <v>7805904</v>
      </c>
      <c r="I131" s="47"/>
      <c r="J131" s="47"/>
      <c r="K131" s="48"/>
    </row>
    <row r="132" spans="1:11" s="46" customFormat="1" ht="31.5">
      <c r="A132" s="86"/>
      <c r="B132" s="88"/>
      <c r="C132" s="77" t="s">
        <v>228</v>
      </c>
      <c r="D132" s="79">
        <v>164900</v>
      </c>
      <c r="E132" s="8"/>
      <c r="F132" s="13"/>
      <c r="G132" s="79">
        <f t="shared" si="6"/>
        <v>164900</v>
      </c>
      <c r="I132" s="47"/>
      <c r="J132" s="47"/>
      <c r="K132" s="48"/>
    </row>
    <row r="133" spans="1:11" s="46" customFormat="1" ht="47.25">
      <c r="A133" s="85" t="s">
        <v>98</v>
      </c>
      <c r="B133" s="87" t="s">
        <v>99</v>
      </c>
      <c r="C133" s="8"/>
      <c r="D133" s="39"/>
      <c r="E133" s="8" t="s">
        <v>253</v>
      </c>
      <c r="F133" s="45">
        <f>'[1]Місто'!$F$241-F135</f>
        <v>48118858</v>
      </c>
      <c r="G133" s="13">
        <f t="shared" si="6"/>
        <v>48118858</v>
      </c>
      <c r="I133" s="47"/>
      <c r="J133" s="47"/>
      <c r="K133" s="48"/>
    </row>
    <row r="134" spans="1:11" s="46" customFormat="1" ht="47.25" customHeight="1" hidden="1">
      <c r="A134" s="93"/>
      <c r="B134" s="92"/>
      <c r="C134" s="8" t="s">
        <v>210</v>
      </c>
      <c r="D134" s="39">
        <f>'[1]Місто'!$C$242</f>
        <v>0</v>
      </c>
      <c r="E134" s="8" t="s">
        <v>215</v>
      </c>
      <c r="F134" s="13"/>
      <c r="G134" s="13">
        <f t="shared" si="6"/>
        <v>0</v>
      </c>
      <c r="I134" s="47"/>
      <c r="J134" s="47"/>
      <c r="K134" s="48"/>
    </row>
    <row r="135" spans="1:11" s="46" customFormat="1" ht="31.5">
      <c r="A135" s="86"/>
      <c r="B135" s="88"/>
      <c r="C135" s="8"/>
      <c r="D135" s="39"/>
      <c r="E135" s="77" t="s">
        <v>228</v>
      </c>
      <c r="F135" s="79">
        <f>205000+23000</f>
        <v>228000</v>
      </c>
      <c r="G135" s="79">
        <f t="shared" si="6"/>
        <v>228000</v>
      </c>
      <c r="I135" s="47"/>
      <c r="J135" s="47"/>
      <c r="K135" s="48"/>
    </row>
    <row r="136" spans="1:11" s="46" customFormat="1" ht="51.75" customHeight="1">
      <c r="A136" s="85" t="s">
        <v>78</v>
      </c>
      <c r="B136" s="87" t="s">
        <v>100</v>
      </c>
      <c r="C136" s="8" t="s">
        <v>253</v>
      </c>
      <c r="D136" s="39">
        <f>'[1]Місто'!$C$243-D137</f>
        <v>81941901</v>
      </c>
      <c r="E136" s="8" t="s">
        <v>253</v>
      </c>
      <c r="F136" s="45">
        <f>'[1]Місто'!$F$243</f>
        <v>3627394</v>
      </c>
      <c r="G136" s="13">
        <f t="shared" si="6"/>
        <v>85569295</v>
      </c>
      <c r="I136" s="47"/>
      <c r="J136" s="47"/>
      <c r="K136" s="48"/>
    </row>
    <row r="137" spans="1:11" s="46" customFormat="1" ht="31.5">
      <c r="A137" s="86"/>
      <c r="B137" s="88"/>
      <c r="C137" s="77" t="s">
        <v>228</v>
      </c>
      <c r="D137" s="79">
        <v>29000</v>
      </c>
      <c r="E137" s="77" t="s">
        <v>228</v>
      </c>
      <c r="F137" s="79">
        <v>5200</v>
      </c>
      <c r="G137" s="79">
        <f t="shared" si="6"/>
        <v>34200</v>
      </c>
      <c r="I137" s="47"/>
      <c r="J137" s="47"/>
      <c r="K137" s="48"/>
    </row>
    <row r="138" spans="1:11" s="46" customFormat="1" ht="51" customHeight="1">
      <c r="A138" s="85" t="s">
        <v>68</v>
      </c>
      <c r="B138" s="87" t="s">
        <v>69</v>
      </c>
      <c r="C138" s="8"/>
      <c r="D138" s="9"/>
      <c r="E138" s="8" t="s">
        <v>253</v>
      </c>
      <c r="F138" s="20">
        <f>'[1]Місто'!$F$245</f>
        <v>57581361</v>
      </c>
      <c r="G138" s="13">
        <f t="shared" si="6"/>
        <v>57581361</v>
      </c>
      <c r="I138" s="47"/>
      <c r="J138" s="47"/>
      <c r="K138" s="48"/>
    </row>
    <row r="139" spans="1:11" s="46" customFormat="1" ht="31.5">
      <c r="A139" s="86"/>
      <c r="B139" s="88"/>
      <c r="C139" s="8"/>
      <c r="D139" s="9"/>
      <c r="E139" s="77" t="s">
        <v>228</v>
      </c>
      <c r="F139" s="79">
        <v>10000</v>
      </c>
      <c r="G139" s="79">
        <f t="shared" si="6"/>
        <v>10000</v>
      </c>
      <c r="I139" s="47"/>
      <c r="J139" s="47"/>
      <c r="K139" s="48"/>
    </row>
    <row r="140" spans="1:11" s="46" customFormat="1" ht="60.75" customHeight="1">
      <c r="A140" s="44" t="s">
        <v>80</v>
      </c>
      <c r="B140" s="8" t="s">
        <v>81</v>
      </c>
      <c r="C140" s="8"/>
      <c r="D140" s="9"/>
      <c r="E140" s="8" t="s">
        <v>253</v>
      </c>
      <c r="F140" s="45">
        <f>'[1]Місто'!$F$248</f>
        <v>44254981</v>
      </c>
      <c r="G140" s="13">
        <f t="shared" si="6"/>
        <v>44254981</v>
      </c>
      <c r="I140" s="47"/>
      <c r="J140" s="47"/>
      <c r="K140" s="48"/>
    </row>
    <row r="141" spans="1:11" s="46" customFormat="1" ht="27.75" customHeight="1" hidden="1">
      <c r="A141" s="43">
        <v>180107</v>
      </c>
      <c r="B141" s="43" t="s">
        <v>193</v>
      </c>
      <c r="C141" s="8"/>
      <c r="D141" s="39"/>
      <c r="E141" s="8" t="s">
        <v>215</v>
      </c>
      <c r="F141" s="45">
        <f>'[1]Місто'!$F$276</f>
        <v>0</v>
      </c>
      <c r="G141" s="13">
        <f t="shared" si="6"/>
        <v>0</v>
      </c>
      <c r="I141" s="47"/>
      <c r="J141" s="47"/>
      <c r="K141" s="48"/>
    </row>
    <row r="142" spans="1:11" s="46" customFormat="1" ht="63">
      <c r="A142" s="8">
        <v>180409</v>
      </c>
      <c r="B142" s="43" t="s">
        <v>208</v>
      </c>
      <c r="C142" s="8"/>
      <c r="D142" s="39"/>
      <c r="E142" s="8" t="s">
        <v>253</v>
      </c>
      <c r="F142" s="45">
        <f>'[1]Місто'!$F$251</f>
        <v>11641498</v>
      </c>
      <c r="G142" s="13">
        <f t="shared" si="6"/>
        <v>11641498</v>
      </c>
      <c r="I142" s="47"/>
      <c r="J142" s="47"/>
      <c r="K142" s="48"/>
    </row>
    <row r="143" spans="1:11" s="46" customFormat="1" ht="47.25">
      <c r="A143" s="44" t="s">
        <v>13</v>
      </c>
      <c r="B143" s="8" t="s">
        <v>90</v>
      </c>
      <c r="C143" s="8"/>
      <c r="D143" s="9"/>
      <c r="E143" s="8" t="s">
        <v>271</v>
      </c>
      <c r="F143" s="45">
        <f>'[1]Місто'!$F$253</f>
        <v>3157736</v>
      </c>
      <c r="G143" s="13">
        <f t="shared" si="6"/>
        <v>3157736</v>
      </c>
      <c r="I143" s="47"/>
      <c r="J143" s="47"/>
      <c r="K143" s="48"/>
    </row>
    <row r="144" spans="1:11" s="46" customFormat="1" ht="45.75" customHeight="1">
      <c r="A144" s="49" t="s">
        <v>61</v>
      </c>
      <c r="B144" s="50" t="s">
        <v>76</v>
      </c>
      <c r="C144" s="8" t="s">
        <v>253</v>
      </c>
      <c r="D144" s="63">
        <f>'[1]Місто'!$C$256+'[1]Місто'!$C$257+'[1]Місто'!$C$258</f>
        <v>6053975</v>
      </c>
      <c r="E144" s="8" t="s">
        <v>253</v>
      </c>
      <c r="F144" s="76">
        <f>'[1]Місто'!$F$260</f>
        <v>1713632</v>
      </c>
      <c r="G144" s="64">
        <f t="shared" si="6"/>
        <v>7767607</v>
      </c>
      <c r="I144" s="47"/>
      <c r="J144" s="47"/>
      <c r="K144" s="48"/>
    </row>
    <row r="145" spans="1:11" s="46" customFormat="1" ht="31.5" hidden="1">
      <c r="A145" s="44" t="s">
        <v>23</v>
      </c>
      <c r="B145" s="65" t="s">
        <v>188</v>
      </c>
      <c r="C145" s="8"/>
      <c r="D145" s="9"/>
      <c r="E145" s="8" t="s">
        <v>189</v>
      </c>
      <c r="F145" s="20">
        <f>'[1]Місто'!$F$273</f>
        <v>0</v>
      </c>
      <c r="G145" s="13">
        <f>D145+F145</f>
        <v>0</v>
      </c>
      <c r="I145" s="47"/>
      <c r="J145" s="47"/>
      <c r="K145" s="48"/>
    </row>
    <row r="146" spans="1:11" s="46" customFormat="1" ht="70.5" customHeight="1" hidden="1">
      <c r="A146" s="54" t="s">
        <v>206</v>
      </c>
      <c r="B146" s="55" t="s">
        <v>205</v>
      </c>
      <c r="C146" s="55"/>
      <c r="D146" s="56">
        <f>D147+D148</f>
        <v>0</v>
      </c>
      <c r="E146" s="55"/>
      <c r="F146" s="66"/>
      <c r="G146" s="60">
        <f>D146+F146</f>
        <v>0</v>
      </c>
      <c r="I146" s="47"/>
      <c r="J146" s="47"/>
      <c r="K146" s="48"/>
    </row>
    <row r="147" spans="1:11" s="46" customFormat="1" ht="36" customHeight="1" hidden="1">
      <c r="A147" s="44" t="s">
        <v>70</v>
      </c>
      <c r="B147" s="8" t="s">
        <v>77</v>
      </c>
      <c r="C147" s="8" t="s">
        <v>102</v>
      </c>
      <c r="D147" s="39">
        <f>'[1]Місто'!$C$299</f>
        <v>0</v>
      </c>
      <c r="E147" s="8"/>
      <c r="F147" s="20"/>
      <c r="G147" s="13">
        <f>D147+F147</f>
        <v>0</v>
      </c>
      <c r="I147" s="47"/>
      <c r="J147" s="47"/>
      <c r="K147" s="48"/>
    </row>
    <row r="148" spans="1:11" s="46" customFormat="1" ht="47.25" customHeight="1" hidden="1">
      <c r="A148" s="41" t="s">
        <v>78</v>
      </c>
      <c r="B148" s="43" t="s">
        <v>100</v>
      </c>
      <c r="C148" s="8" t="s">
        <v>186</v>
      </c>
      <c r="D148" s="39">
        <f>'[1]Місто'!$C$302</f>
        <v>0</v>
      </c>
      <c r="E148" s="8"/>
      <c r="F148" s="20"/>
      <c r="G148" s="13">
        <f>D148+F148</f>
        <v>0</v>
      </c>
      <c r="I148" s="47"/>
      <c r="J148" s="47"/>
      <c r="K148" s="48"/>
    </row>
    <row r="149" spans="1:13" s="46" customFormat="1" ht="47.25">
      <c r="A149" s="54" t="s">
        <v>123</v>
      </c>
      <c r="B149" s="55" t="s">
        <v>37</v>
      </c>
      <c r="C149" s="8"/>
      <c r="D149" s="56">
        <f>SUM(D150:D151)</f>
        <v>3456180</v>
      </c>
      <c r="E149" s="9"/>
      <c r="F149" s="56">
        <f>SUM(F150:F151)</f>
        <v>46423</v>
      </c>
      <c r="G149" s="61">
        <f>G150+G151</f>
        <v>3502603</v>
      </c>
      <c r="H149" s="47">
        <f>'[1]Місто'!$C$322</f>
        <v>6360503</v>
      </c>
      <c r="I149" s="47">
        <f>H149-D149</f>
        <v>2904323</v>
      </c>
      <c r="J149" s="47"/>
      <c r="K149" s="48" t="s">
        <v>198</v>
      </c>
      <c r="L149" s="47">
        <f>'[1]Місто'!$F$322</f>
        <v>46423</v>
      </c>
      <c r="M149" s="47">
        <f>L149-F149</f>
        <v>0</v>
      </c>
    </row>
    <row r="150" spans="1:11" s="46" customFormat="1" ht="48" customHeight="1">
      <c r="A150" s="44" t="s">
        <v>142</v>
      </c>
      <c r="B150" s="8" t="s">
        <v>143</v>
      </c>
      <c r="C150" s="8"/>
      <c r="D150" s="39"/>
      <c r="E150" s="8" t="s">
        <v>254</v>
      </c>
      <c r="F150" s="45">
        <f>'[1]Місто'!$F$324</f>
        <v>46423</v>
      </c>
      <c r="G150" s="13">
        <f>F150+D150</f>
        <v>46423</v>
      </c>
      <c r="I150" s="47"/>
      <c r="J150" s="47"/>
      <c r="K150" s="48"/>
    </row>
    <row r="151" spans="1:11" s="46" customFormat="1" ht="63">
      <c r="A151" s="44" t="s">
        <v>61</v>
      </c>
      <c r="B151" s="8" t="s">
        <v>76</v>
      </c>
      <c r="C151" s="8" t="s">
        <v>273</v>
      </c>
      <c r="D151" s="39">
        <f>'[1]Місто'!$C$331</f>
        <v>3456180</v>
      </c>
      <c r="E151" s="8"/>
      <c r="F151" s="13"/>
      <c r="G151" s="13">
        <f>F151+D151</f>
        <v>3456180</v>
      </c>
      <c r="I151" s="47"/>
      <c r="J151" s="47"/>
      <c r="K151" s="48"/>
    </row>
    <row r="152" spans="1:13" s="46" customFormat="1" ht="47.25">
      <c r="A152" s="54" t="s">
        <v>127</v>
      </c>
      <c r="B152" s="55" t="s">
        <v>39</v>
      </c>
      <c r="C152" s="8"/>
      <c r="D152" s="56">
        <f>SUM(D153:D156)</f>
        <v>2411617</v>
      </c>
      <c r="E152" s="9"/>
      <c r="F152" s="60">
        <f>SUM(F153:F154)</f>
        <v>0</v>
      </c>
      <c r="G152" s="60">
        <f>SUM(G153:G156)</f>
        <v>2411617</v>
      </c>
      <c r="H152" s="47">
        <f>'[1]Місто'!$C$332</f>
        <v>5151109</v>
      </c>
      <c r="I152" s="47">
        <f>H152-D152</f>
        <v>2739492</v>
      </c>
      <c r="J152" s="47"/>
      <c r="K152" s="48" t="s">
        <v>198</v>
      </c>
      <c r="L152" s="47">
        <f>'[1]Місто'!$F$332</f>
        <v>0</v>
      </c>
      <c r="M152" s="47">
        <f>L152-F152</f>
        <v>0</v>
      </c>
    </row>
    <row r="153" spans="1:11" s="46" customFormat="1" ht="36" customHeight="1" hidden="1">
      <c r="A153" s="44" t="s">
        <v>142</v>
      </c>
      <c r="B153" s="8" t="s">
        <v>143</v>
      </c>
      <c r="C153" s="8" t="s">
        <v>153</v>
      </c>
      <c r="D153" s="39"/>
      <c r="E153" s="8"/>
      <c r="F153" s="13"/>
      <c r="G153" s="13">
        <f>F153+D153</f>
        <v>0</v>
      </c>
      <c r="I153" s="47"/>
      <c r="J153" s="47"/>
      <c r="K153" s="48"/>
    </row>
    <row r="154" spans="1:11" s="46" customFormat="1" ht="63">
      <c r="A154" s="89">
        <v>250404</v>
      </c>
      <c r="B154" s="89" t="s">
        <v>76</v>
      </c>
      <c r="C154" s="8" t="s">
        <v>255</v>
      </c>
      <c r="D154" s="52">
        <f>'[1]Місто'!$C$339</f>
        <v>120000</v>
      </c>
      <c r="E154" s="13"/>
      <c r="F154" s="67"/>
      <c r="G154" s="13">
        <f>F154+D154</f>
        <v>120000</v>
      </c>
      <c r="I154" s="47"/>
      <c r="J154" s="47"/>
      <c r="K154" s="48"/>
    </row>
    <row r="155" spans="1:11" s="46" customFormat="1" ht="51" customHeight="1">
      <c r="A155" s="90"/>
      <c r="B155" s="90"/>
      <c r="C155" s="8" t="s">
        <v>256</v>
      </c>
      <c r="D155" s="52">
        <f>'[1]Місто'!$C$340</f>
        <v>1648500</v>
      </c>
      <c r="E155" s="13"/>
      <c r="F155" s="67"/>
      <c r="G155" s="13">
        <f>F155+D155</f>
        <v>1648500</v>
      </c>
      <c r="I155" s="47"/>
      <c r="J155" s="47"/>
      <c r="K155" s="48"/>
    </row>
    <row r="156" spans="1:11" s="46" customFormat="1" ht="48.75" customHeight="1">
      <c r="A156" s="102"/>
      <c r="B156" s="91"/>
      <c r="C156" s="8" t="s">
        <v>257</v>
      </c>
      <c r="D156" s="52">
        <f>'[1]Місто'!$C$341</f>
        <v>643117</v>
      </c>
      <c r="E156" s="8"/>
      <c r="F156" s="13"/>
      <c r="G156" s="13">
        <f>F156+D156</f>
        <v>643117</v>
      </c>
      <c r="I156" s="47"/>
      <c r="J156" s="47"/>
      <c r="K156" s="48"/>
    </row>
    <row r="157" spans="1:13" s="46" customFormat="1" ht="31.5" hidden="1">
      <c r="A157" s="54">
        <v>50</v>
      </c>
      <c r="B157" s="55" t="s">
        <v>167</v>
      </c>
      <c r="C157" s="8"/>
      <c r="D157" s="56">
        <f>D158</f>
        <v>0</v>
      </c>
      <c r="E157" s="9"/>
      <c r="F157" s="60">
        <f>F158</f>
        <v>0</v>
      </c>
      <c r="G157" s="60">
        <f>G158</f>
        <v>0</v>
      </c>
      <c r="H157" s="47">
        <f>'[1]Місто'!$C$342</f>
        <v>749939</v>
      </c>
      <c r="I157" s="47">
        <f>H157-D157</f>
        <v>749939</v>
      </c>
      <c r="J157" s="47"/>
      <c r="K157" s="48"/>
      <c r="L157" s="47">
        <f>'[1]Місто'!$F$342</f>
        <v>0</v>
      </c>
      <c r="M157" s="47">
        <f>L157-F157</f>
        <v>0</v>
      </c>
    </row>
    <row r="158" spans="1:11" s="46" customFormat="1" ht="48.75" customHeight="1" hidden="1">
      <c r="A158" s="44" t="s">
        <v>142</v>
      </c>
      <c r="B158" s="43" t="s">
        <v>143</v>
      </c>
      <c r="C158" s="8" t="s">
        <v>159</v>
      </c>
      <c r="D158" s="52"/>
      <c r="E158" s="8"/>
      <c r="F158" s="13"/>
      <c r="G158" s="13">
        <f>F158+D158</f>
        <v>0</v>
      </c>
      <c r="I158" s="47"/>
      <c r="J158" s="47"/>
      <c r="K158" s="48"/>
    </row>
    <row r="159" spans="1:13" s="46" customFormat="1" ht="31.5">
      <c r="A159" s="54" t="s">
        <v>131</v>
      </c>
      <c r="B159" s="55" t="s">
        <v>43</v>
      </c>
      <c r="C159" s="55"/>
      <c r="D159" s="56">
        <f>D161+D160</f>
        <v>0</v>
      </c>
      <c r="E159" s="68"/>
      <c r="F159" s="56">
        <f>F161+F160</f>
        <v>1736056</v>
      </c>
      <c r="G159" s="56">
        <f>G161+G160</f>
        <v>1736056</v>
      </c>
      <c r="H159" s="47">
        <f>'[1]Місто'!$C$345</f>
        <v>1202840</v>
      </c>
      <c r="I159" s="47">
        <f>H159-D159</f>
        <v>1202840</v>
      </c>
      <c r="J159" s="47"/>
      <c r="K159" s="48"/>
      <c r="L159" s="47">
        <f>'[1]Місто'!$F$345</f>
        <v>1736056</v>
      </c>
      <c r="M159" s="47">
        <f>L159-F159</f>
        <v>0</v>
      </c>
    </row>
    <row r="160" spans="1:11" s="46" customFormat="1" ht="31.5">
      <c r="A160" s="44" t="s">
        <v>142</v>
      </c>
      <c r="B160" s="43" t="s">
        <v>143</v>
      </c>
      <c r="C160" s="8"/>
      <c r="D160" s="39"/>
      <c r="E160" s="8" t="s">
        <v>254</v>
      </c>
      <c r="F160" s="39">
        <f>'[1]Місто'!$F$347</f>
        <v>29000</v>
      </c>
      <c r="G160" s="13">
        <f>F160+D160</f>
        <v>29000</v>
      </c>
      <c r="I160" s="47"/>
      <c r="J160" s="47"/>
      <c r="K160" s="48"/>
    </row>
    <row r="161" spans="1:11" s="46" customFormat="1" ht="47.25">
      <c r="A161" s="44" t="s">
        <v>25</v>
      </c>
      <c r="B161" s="8" t="s">
        <v>26</v>
      </c>
      <c r="C161" s="8"/>
      <c r="D161" s="39"/>
      <c r="E161" s="8" t="s">
        <v>268</v>
      </c>
      <c r="F161" s="45">
        <f>'[1]Місто'!$F$349</f>
        <v>1707056</v>
      </c>
      <c r="G161" s="13">
        <f>F161+D161</f>
        <v>1707056</v>
      </c>
      <c r="I161" s="47"/>
      <c r="J161" s="47"/>
      <c r="K161" s="48"/>
    </row>
    <row r="162" spans="1:13" s="46" customFormat="1" ht="33" customHeight="1">
      <c r="A162" s="54" t="s">
        <v>128</v>
      </c>
      <c r="B162" s="55" t="s">
        <v>40</v>
      </c>
      <c r="C162" s="8"/>
      <c r="D162" s="56">
        <f>SUM(D163:D165)</f>
        <v>0</v>
      </c>
      <c r="E162" s="9"/>
      <c r="F162" s="56">
        <f>SUM(F163:F165)</f>
        <v>41395595</v>
      </c>
      <c r="G162" s="68">
        <f>SUM(G163:G165)</f>
        <v>41395595</v>
      </c>
      <c r="H162" s="47">
        <f>'[1]Місто'!$C$350</f>
        <v>913259</v>
      </c>
      <c r="I162" s="47">
        <f>H162-D162</f>
        <v>913259</v>
      </c>
      <c r="J162" s="47"/>
      <c r="K162" s="48" t="s">
        <v>198</v>
      </c>
      <c r="L162" s="47">
        <f>'[1]Місто'!$F$350</f>
        <v>41395595</v>
      </c>
      <c r="M162" s="47">
        <f>L162-F162</f>
        <v>0</v>
      </c>
    </row>
    <row r="163" spans="1:11" s="46" customFormat="1" ht="33" customHeight="1" hidden="1">
      <c r="A163" s="44" t="s">
        <v>142</v>
      </c>
      <c r="B163" s="43" t="s">
        <v>143</v>
      </c>
      <c r="C163" s="8" t="s">
        <v>162</v>
      </c>
      <c r="D163" s="39"/>
      <c r="E163" s="8"/>
      <c r="F163" s="45"/>
      <c r="G163" s="13">
        <f>F163+D163</f>
        <v>0</v>
      </c>
      <c r="I163" s="47"/>
      <c r="J163" s="47"/>
      <c r="K163" s="48"/>
    </row>
    <row r="164" spans="1:11" s="46" customFormat="1" ht="47.25">
      <c r="A164" s="8">
        <v>240601</v>
      </c>
      <c r="B164" s="8" t="s">
        <v>90</v>
      </c>
      <c r="C164" s="8"/>
      <c r="D164" s="9"/>
      <c r="E164" s="8" t="s">
        <v>271</v>
      </c>
      <c r="F164" s="45">
        <f>'[1]Місто'!$F$354</f>
        <v>41395595</v>
      </c>
      <c r="G164" s="13">
        <f>F164+D164</f>
        <v>41395595</v>
      </c>
      <c r="I164" s="47"/>
      <c r="J164" s="47"/>
      <c r="K164" s="48"/>
    </row>
    <row r="165" spans="1:11" s="46" customFormat="1" ht="24.75" customHeight="1" hidden="1">
      <c r="A165" s="8">
        <v>250404</v>
      </c>
      <c r="B165" s="8" t="s">
        <v>190</v>
      </c>
      <c r="C165" s="8"/>
      <c r="D165" s="39"/>
      <c r="E165" s="8"/>
      <c r="F165" s="45"/>
      <c r="G165" s="13">
        <f>F165+D165</f>
        <v>0</v>
      </c>
      <c r="I165" s="47"/>
      <c r="J165" s="47"/>
      <c r="K165" s="48"/>
    </row>
    <row r="166" spans="1:13" s="46" customFormat="1" ht="47.25">
      <c r="A166" s="54" t="s">
        <v>126</v>
      </c>
      <c r="B166" s="55" t="s">
        <v>41</v>
      </c>
      <c r="C166" s="8"/>
      <c r="D166" s="56">
        <f>SUM(D167:D173)</f>
        <v>5182987</v>
      </c>
      <c r="E166" s="9"/>
      <c r="F166" s="56">
        <f>SUM(F167:F173)</f>
        <v>4823756</v>
      </c>
      <c r="G166" s="56">
        <f>SUM(G167:G173)</f>
        <v>10006743</v>
      </c>
      <c r="H166" s="47">
        <f>'[1]Місто'!$C$359</f>
        <v>6096967</v>
      </c>
      <c r="I166" s="47">
        <f>H166-D166</f>
        <v>913980</v>
      </c>
      <c r="J166" s="47"/>
      <c r="K166" s="48" t="s">
        <v>198</v>
      </c>
      <c r="L166" s="47">
        <f>'[1]Місто'!$F$359</f>
        <v>4823756</v>
      </c>
      <c r="M166" s="47">
        <f>L166-F166</f>
        <v>0</v>
      </c>
    </row>
    <row r="167" spans="1:11" s="46" customFormat="1" ht="69" customHeight="1" hidden="1">
      <c r="A167" s="44" t="s">
        <v>142</v>
      </c>
      <c r="B167" s="43" t="s">
        <v>143</v>
      </c>
      <c r="C167" s="8" t="s">
        <v>165</v>
      </c>
      <c r="D167" s="39"/>
      <c r="E167" s="9"/>
      <c r="F167" s="13"/>
      <c r="G167" s="13">
        <f aca="true" t="shared" si="7" ref="G167:G173">F167+D167</f>
        <v>0</v>
      </c>
      <c r="I167" s="47"/>
      <c r="J167" s="47"/>
      <c r="K167" s="48"/>
    </row>
    <row r="168" spans="1:11" s="46" customFormat="1" ht="63">
      <c r="A168" s="44" t="s">
        <v>15</v>
      </c>
      <c r="B168" s="8" t="s">
        <v>16</v>
      </c>
      <c r="C168" s="8" t="s">
        <v>258</v>
      </c>
      <c r="D168" s="39">
        <f>'[1]Місто'!$C$363</f>
        <v>2200000</v>
      </c>
      <c r="E168" s="8"/>
      <c r="F168" s="45">
        <f>'[1]Місто'!$F$363</f>
        <v>0</v>
      </c>
      <c r="G168" s="13">
        <f t="shared" si="7"/>
        <v>2200000</v>
      </c>
      <c r="I168" s="47"/>
      <c r="J168" s="47"/>
      <c r="K168" s="48"/>
    </row>
    <row r="169" spans="1:11" s="46" customFormat="1" ht="41.25" customHeight="1" hidden="1">
      <c r="A169" s="44" t="s">
        <v>66</v>
      </c>
      <c r="B169" s="8" t="s">
        <v>67</v>
      </c>
      <c r="C169" s="8" t="s">
        <v>109</v>
      </c>
      <c r="D169" s="39">
        <f>'[1]Місто'!$C$368</f>
        <v>0</v>
      </c>
      <c r="E169" s="8"/>
      <c r="F169" s="13"/>
      <c r="G169" s="13">
        <f t="shared" si="7"/>
        <v>0</v>
      </c>
      <c r="I169" s="47"/>
      <c r="J169" s="47"/>
      <c r="K169" s="48"/>
    </row>
    <row r="170" spans="1:11" s="46" customFormat="1" ht="62.25" customHeight="1">
      <c r="A170" s="85" t="s">
        <v>82</v>
      </c>
      <c r="B170" s="87" t="s">
        <v>208</v>
      </c>
      <c r="C170" s="8"/>
      <c r="D170" s="39"/>
      <c r="E170" s="69" t="s">
        <v>259</v>
      </c>
      <c r="F170" s="45">
        <f>'[1]Місто'!$F$370-F171</f>
        <v>4188814</v>
      </c>
      <c r="G170" s="13">
        <f t="shared" si="7"/>
        <v>4188814</v>
      </c>
      <c r="I170" s="47"/>
      <c r="J170" s="47"/>
      <c r="K170" s="48"/>
    </row>
    <row r="171" spans="1:11" s="46" customFormat="1" ht="63">
      <c r="A171" s="86"/>
      <c r="B171" s="88"/>
      <c r="C171" s="8"/>
      <c r="D171" s="39"/>
      <c r="E171" s="69" t="s">
        <v>274</v>
      </c>
      <c r="F171" s="45">
        <v>634942</v>
      </c>
      <c r="G171" s="13">
        <f t="shared" si="7"/>
        <v>634942</v>
      </c>
      <c r="I171" s="47"/>
      <c r="J171" s="47"/>
      <c r="K171" s="48"/>
    </row>
    <row r="172" spans="1:11" s="46" customFormat="1" ht="69" customHeight="1">
      <c r="A172" s="44" t="s">
        <v>194</v>
      </c>
      <c r="B172" s="8" t="s">
        <v>195</v>
      </c>
      <c r="C172" s="8" t="s">
        <v>259</v>
      </c>
      <c r="D172" s="39">
        <f>'[1]Місто'!$C$367</f>
        <v>217929</v>
      </c>
      <c r="E172" s="8"/>
      <c r="F172" s="45">
        <f>'[1]Місто'!$F$367</f>
        <v>0</v>
      </c>
      <c r="G172" s="13">
        <f t="shared" si="7"/>
        <v>217929</v>
      </c>
      <c r="I172" s="47"/>
      <c r="J172" s="47"/>
      <c r="K172" s="48"/>
    </row>
    <row r="173" spans="1:11" s="46" customFormat="1" ht="63">
      <c r="A173" s="44" t="s">
        <v>61</v>
      </c>
      <c r="B173" s="8" t="s">
        <v>76</v>
      </c>
      <c r="C173" s="69" t="s">
        <v>274</v>
      </c>
      <c r="D173" s="39">
        <f>'[1]Місто'!$C$373</f>
        <v>2765058</v>
      </c>
      <c r="E173" s="8"/>
      <c r="F173" s="13"/>
      <c r="G173" s="13">
        <f t="shared" si="7"/>
        <v>2765058</v>
      </c>
      <c r="I173" s="47"/>
      <c r="J173" s="47"/>
      <c r="K173" s="48"/>
    </row>
    <row r="174" spans="1:13" s="46" customFormat="1" ht="69" customHeight="1">
      <c r="A174" s="54" t="s">
        <v>121</v>
      </c>
      <c r="B174" s="55" t="s">
        <v>36</v>
      </c>
      <c r="C174" s="8"/>
      <c r="D174" s="56">
        <f>SUM(D175:D177)</f>
        <v>6190989</v>
      </c>
      <c r="E174" s="9"/>
      <c r="F174" s="61">
        <f>SUM(F175:F177)</f>
        <v>7055024</v>
      </c>
      <c r="G174" s="61">
        <f>SUM(G175:G177)</f>
        <v>13246013</v>
      </c>
      <c r="H174" s="47">
        <f>'[1]Місто'!$C$375</f>
        <v>7892876</v>
      </c>
      <c r="I174" s="47">
        <f>H174-D174</f>
        <v>1701887</v>
      </c>
      <c r="J174" s="47"/>
      <c r="K174" s="47" t="s">
        <v>198</v>
      </c>
      <c r="L174" s="47">
        <f>'[1]Місто'!$F$375</f>
        <v>7055024</v>
      </c>
      <c r="M174" s="47">
        <f>L174-F174</f>
        <v>0</v>
      </c>
    </row>
    <row r="175" spans="1:11" s="46" customFormat="1" ht="65.25" customHeight="1" hidden="1">
      <c r="A175" s="44" t="s">
        <v>142</v>
      </c>
      <c r="B175" s="43" t="s">
        <v>143</v>
      </c>
      <c r="C175" s="8" t="s">
        <v>156</v>
      </c>
      <c r="D175" s="39"/>
      <c r="E175" s="8"/>
      <c r="F175" s="20"/>
      <c r="G175" s="13">
        <f>F175+D175</f>
        <v>0</v>
      </c>
      <c r="I175" s="47"/>
      <c r="J175" s="47"/>
      <c r="K175" s="48"/>
    </row>
    <row r="176" spans="1:11" s="46" customFormat="1" ht="66" customHeight="1">
      <c r="A176" s="44" t="s">
        <v>72</v>
      </c>
      <c r="B176" s="8" t="s">
        <v>73</v>
      </c>
      <c r="C176" s="8" t="s">
        <v>260</v>
      </c>
      <c r="D176" s="39">
        <f>'[1]Місто'!$C$379</f>
        <v>3263537</v>
      </c>
      <c r="E176" s="8" t="s">
        <v>260</v>
      </c>
      <c r="F176" s="20">
        <f>'[1]Місто'!$F$379</f>
        <v>6932583</v>
      </c>
      <c r="G176" s="13">
        <f>F176+D176</f>
        <v>10196120</v>
      </c>
      <c r="I176" s="47"/>
      <c r="J176" s="47"/>
      <c r="K176" s="48"/>
    </row>
    <row r="177" spans="1:11" s="46" customFormat="1" ht="63">
      <c r="A177" s="44" t="s">
        <v>74</v>
      </c>
      <c r="B177" s="8" t="s">
        <v>75</v>
      </c>
      <c r="C177" s="8" t="s">
        <v>260</v>
      </c>
      <c r="D177" s="39">
        <f>'[1]Місто'!$C$382</f>
        <v>2927452</v>
      </c>
      <c r="E177" s="8" t="s">
        <v>260</v>
      </c>
      <c r="F177" s="20">
        <f>'[1]Місто'!$F$382</f>
        <v>122441</v>
      </c>
      <c r="G177" s="13">
        <f>F177+D177</f>
        <v>3049893</v>
      </c>
      <c r="I177" s="47"/>
      <c r="J177" s="47"/>
      <c r="K177" s="48"/>
    </row>
    <row r="178" spans="1:13" s="46" customFormat="1" ht="31.5">
      <c r="A178" s="54" t="s">
        <v>130</v>
      </c>
      <c r="B178" s="55" t="s">
        <v>42</v>
      </c>
      <c r="C178" s="8"/>
      <c r="D178" s="56">
        <f>SUM(D179:D183)</f>
        <v>34410</v>
      </c>
      <c r="E178" s="9"/>
      <c r="F178" s="56">
        <f>SUM(F179:F183)</f>
        <v>40736430</v>
      </c>
      <c r="G178" s="68">
        <f>SUM(G179:G183)</f>
        <v>40770840</v>
      </c>
      <c r="H178" s="47">
        <f>'[1]Місто'!$C$383</f>
        <v>2116535</v>
      </c>
      <c r="I178" s="47">
        <f>H178-D178</f>
        <v>2082125</v>
      </c>
      <c r="J178" s="47"/>
      <c r="K178" s="48" t="s">
        <v>198</v>
      </c>
      <c r="L178" s="47">
        <f>'[1]Місто'!$F$383</f>
        <v>40736430</v>
      </c>
      <c r="M178" s="47">
        <f>L178-F178</f>
        <v>0</v>
      </c>
    </row>
    <row r="179" spans="1:11" s="46" customFormat="1" ht="31.5">
      <c r="A179" s="44" t="s">
        <v>142</v>
      </c>
      <c r="B179" s="43" t="s">
        <v>143</v>
      </c>
      <c r="C179" s="8"/>
      <c r="D179" s="39"/>
      <c r="E179" s="8" t="s">
        <v>254</v>
      </c>
      <c r="F179" s="39">
        <f>'[1]Місто'!$F$385</f>
        <v>30000</v>
      </c>
      <c r="G179" s="13">
        <f>F179+D179</f>
        <v>30000</v>
      </c>
      <c r="H179" s="47"/>
      <c r="I179" s="47"/>
      <c r="J179" s="47"/>
      <c r="K179" s="48"/>
    </row>
    <row r="180" spans="1:11" s="46" customFormat="1" ht="63">
      <c r="A180" s="44" t="s">
        <v>68</v>
      </c>
      <c r="B180" s="8" t="s">
        <v>69</v>
      </c>
      <c r="C180" s="8"/>
      <c r="D180" s="9"/>
      <c r="E180" s="8" t="s">
        <v>275</v>
      </c>
      <c r="F180" s="20">
        <f>'[1]Місто'!$F$390</f>
        <v>9696276</v>
      </c>
      <c r="G180" s="13">
        <f>F180+D180</f>
        <v>9696276</v>
      </c>
      <c r="I180" s="47"/>
      <c r="J180" s="47"/>
      <c r="K180" s="48"/>
    </row>
    <row r="181" spans="1:11" s="46" customFormat="1" ht="79.5" customHeight="1">
      <c r="A181" s="44" t="s">
        <v>83</v>
      </c>
      <c r="B181" s="8" t="s">
        <v>84</v>
      </c>
      <c r="C181" s="8"/>
      <c r="D181" s="9"/>
      <c r="E181" s="8" t="s">
        <v>216</v>
      </c>
      <c r="F181" s="45">
        <f>'[1]Місто'!$F$395</f>
        <v>11010154</v>
      </c>
      <c r="G181" s="13">
        <f>F181+D181</f>
        <v>11010154</v>
      </c>
      <c r="I181" s="47"/>
      <c r="J181" s="47"/>
      <c r="K181" s="48"/>
    </row>
    <row r="182" spans="1:11" s="46" customFormat="1" ht="63">
      <c r="A182" s="44" t="s">
        <v>72</v>
      </c>
      <c r="B182" s="8" t="s">
        <v>202</v>
      </c>
      <c r="C182" s="8"/>
      <c r="D182" s="39"/>
      <c r="E182" s="8" t="s">
        <v>260</v>
      </c>
      <c r="F182" s="45">
        <f>'[1]Місто'!$F$397</f>
        <v>20000000</v>
      </c>
      <c r="G182" s="13">
        <f>F182+D182</f>
        <v>20000000</v>
      </c>
      <c r="I182" s="47"/>
      <c r="J182" s="47"/>
      <c r="K182" s="48"/>
    </row>
    <row r="183" spans="1:11" s="46" customFormat="1" ht="53.25" customHeight="1">
      <c r="A183" s="44" t="s">
        <v>61</v>
      </c>
      <c r="B183" s="8" t="s">
        <v>76</v>
      </c>
      <c r="C183" s="8" t="s">
        <v>276</v>
      </c>
      <c r="D183" s="39">
        <v>34410</v>
      </c>
      <c r="E183" s="8"/>
      <c r="F183" s="45"/>
      <c r="G183" s="13">
        <f>F183+D183</f>
        <v>34410</v>
      </c>
      <c r="I183" s="47"/>
      <c r="J183" s="47"/>
      <c r="K183" s="48"/>
    </row>
    <row r="184" spans="1:13" s="46" customFormat="1" ht="46.5" customHeight="1">
      <c r="A184" s="54" t="s">
        <v>129</v>
      </c>
      <c r="B184" s="55" t="s">
        <v>21</v>
      </c>
      <c r="C184" s="8"/>
      <c r="D184" s="56">
        <f>SUM(D185:D188)</f>
        <v>13926653</v>
      </c>
      <c r="E184" s="9"/>
      <c r="F184" s="60">
        <f>SUM(F185:F188)</f>
        <v>0</v>
      </c>
      <c r="G184" s="61">
        <f>SUM(G185:G188)</f>
        <v>13926653</v>
      </c>
      <c r="H184" s="47">
        <f>'[1]Місто'!$C$401</f>
        <v>19124848</v>
      </c>
      <c r="I184" s="47">
        <f>H184-D184</f>
        <v>5198195</v>
      </c>
      <c r="J184" s="47"/>
      <c r="K184" s="48" t="s">
        <v>198</v>
      </c>
      <c r="L184" s="47">
        <f>'[1]Місто'!$F$401</f>
        <v>0</v>
      </c>
      <c r="M184" s="47">
        <f>L184-F184</f>
        <v>0</v>
      </c>
    </row>
    <row r="185" spans="1:11" s="46" customFormat="1" ht="46.5" customHeight="1" hidden="1">
      <c r="A185" s="59" t="s">
        <v>142</v>
      </c>
      <c r="B185" s="8" t="s">
        <v>143</v>
      </c>
      <c r="C185" s="8" t="s">
        <v>166</v>
      </c>
      <c r="D185" s="52"/>
      <c r="E185" s="9"/>
      <c r="F185" s="45"/>
      <c r="G185" s="45">
        <f>F185+D185</f>
        <v>0</v>
      </c>
      <c r="I185" s="47"/>
      <c r="J185" s="47"/>
      <c r="K185" s="48"/>
    </row>
    <row r="186" spans="1:11" s="46" customFormat="1" ht="15.75">
      <c r="A186" s="59">
        <v>230000</v>
      </c>
      <c r="B186" s="8" t="s">
        <v>178</v>
      </c>
      <c r="C186" s="87" t="s">
        <v>261</v>
      </c>
      <c r="D186" s="52">
        <f>'[1]Місто'!$C$404</f>
        <v>13874400</v>
      </c>
      <c r="E186" s="9"/>
      <c r="F186" s="60"/>
      <c r="G186" s="45">
        <f>F186+D186</f>
        <v>13874400</v>
      </c>
      <c r="I186" s="47"/>
      <c r="J186" s="47"/>
      <c r="K186" s="48"/>
    </row>
    <row r="187" spans="1:11" s="46" customFormat="1" ht="48" customHeight="1" hidden="1">
      <c r="A187" s="59">
        <v>210105</v>
      </c>
      <c r="B187" s="8"/>
      <c r="C187" s="92"/>
      <c r="D187" s="52">
        <f>'[1]Місто'!$C$409</f>
        <v>0</v>
      </c>
      <c r="E187" s="9"/>
      <c r="F187" s="45">
        <f>'[1]Місто'!$F$409</f>
        <v>0</v>
      </c>
      <c r="G187" s="45">
        <f>F187+D187</f>
        <v>0</v>
      </c>
      <c r="I187" s="47"/>
      <c r="J187" s="47"/>
      <c r="K187" s="48"/>
    </row>
    <row r="188" spans="1:11" s="46" customFormat="1" ht="33" customHeight="1">
      <c r="A188" s="49" t="s">
        <v>61</v>
      </c>
      <c r="B188" s="50" t="s">
        <v>76</v>
      </c>
      <c r="C188" s="88"/>
      <c r="D188" s="39">
        <f>'[1]Місто'!$C$411</f>
        <v>52253</v>
      </c>
      <c r="E188" s="8"/>
      <c r="F188" s="13"/>
      <c r="G188" s="45">
        <f>F188+D188</f>
        <v>52253</v>
      </c>
      <c r="I188" s="47"/>
      <c r="J188" s="47"/>
      <c r="K188" s="48"/>
    </row>
    <row r="189" spans="1:13" s="46" customFormat="1" ht="39" customHeight="1" hidden="1">
      <c r="A189" s="54" t="s">
        <v>174</v>
      </c>
      <c r="B189" s="55" t="s">
        <v>21</v>
      </c>
      <c r="C189" s="8"/>
      <c r="D189" s="68">
        <f>SUM(D190:D191)</f>
        <v>0</v>
      </c>
      <c r="E189" s="8"/>
      <c r="F189" s="56">
        <f>SUM(F190:F191)</f>
        <v>0</v>
      </c>
      <c r="G189" s="68">
        <f>SUM(G190:G191)</f>
        <v>0</v>
      </c>
      <c r="I189" s="47"/>
      <c r="J189" s="47"/>
      <c r="K189" s="48"/>
      <c r="L189" s="47">
        <f>'[1]Місто'!$F$413</f>
        <v>0</v>
      </c>
      <c r="M189" s="47">
        <f>L189-F189</f>
        <v>0</v>
      </c>
    </row>
    <row r="190" spans="1:11" s="46" customFormat="1" ht="45" customHeight="1" hidden="1">
      <c r="A190" s="49" t="s">
        <v>85</v>
      </c>
      <c r="B190" s="50" t="s">
        <v>179</v>
      </c>
      <c r="C190" s="8"/>
      <c r="D190" s="9"/>
      <c r="E190" s="8" t="s">
        <v>187</v>
      </c>
      <c r="F190" s="20">
        <f>'[1]Місто'!$F$416</f>
        <v>0</v>
      </c>
      <c r="G190" s="13">
        <f>D190+F190</f>
        <v>0</v>
      </c>
      <c r="I190" s="47"/>
      <c r="J190" s="47"/>
      <c r="K190" s="48"/>
    </row>
    <row r="191" spans="1:11" s="46" customFormat="1" ht="51.75" customHeight="1" hidden="1">
      <c r="A191" s="59">
        <v>240900</v>
      </c>
      <c r="B191" s="8" t="s">
        <v>7</v>
      </c>
      <c r="C191" s="8"/>
      <c r="D191" s="9"/>
      <c r="E191" s="8"/>
      <c r="F191" s="13">
        <f>600000-600000</f>
        <v>0</v>
      </c>
      <c r="G191" s="13">
        <f>F191+D191</f>
        <v>0</v>
      </c>
      <c r="I191" s="47">
        <f>H191-D191</f>
        <v>0</v>
      </c>
      <c r="J191" s="47"/>
      <c r="K191" s="48"/>
    </row>
    <row r="192" spans="1:14" s="46" customFormat="1" ht="31.5">
      <c r="A192" s="54" t="s">
        <v>111</v>
      </c>
      <c r="B192" s="55" t="s">
        <v>24</v>
      </c>
      <c r="C192" s="8"/>
      <c r="D192" s="56">
        <f>SUM(D194:D200)</f>
        <v>1078669</v>
      </c>
      <c r="E192" s="8"/>
      <c r="F192" s="56">
        <f>SUM(F193:F201)</f>
        <v>7257</v>
      </c>
      <c r="G192" s="68">
        <f>SUM(G193:G201)</f>
        <v>1085926</v>
      </c>
      <c r="H192" s="47">
        <f>'[1]Місто'!$C$417</f>
        <v>5021132</v>
      </c>
      <c r="I192" s="47">
        <f>H192-D192</f>
        <v>3942463</v>
      </c>
      <c r="J192" s="47"/>
      <c r="K192" s="48" t="s">
        <v>198</v>
      </c>
      <c r="L192" s="47">
        <f>'[1]Місто'!$F$417</f>
        <v>63492</v>
      </c>
      <c r="M192" s="47">
        <f>L192-F192</f>
        <v>56235</v>
      </c>
      <c r="N192" s="46" t="s">
        <v>198</v>
      </c>
    </row>
    <row r="193" spans="1:11" s="46" customFormat="1" ht="49.5" customHeight="1" hidden="1">
      <c r="A193" s="44" t="s">
        <v>142</v>
      </c>
      <c r="B193" s="43" t="s">
        <v>143</v>
      </c>
      <c r="C193" s="8" t="s">
        <v>148</v>
      </c>
      <c r="D193" s="39"/>
      <c r="E193" s="8" t="s">
        <v>148</v>
      </c>
      <c r="F193" s="45"/>
      <c r="G193" s="13">
        <f aca="true" t="shared" si="8" ref="G193:G201">D193+F193</f>
        <v>0</v>
      </c>
      <c r="I193" s="47"/>
      <c r="J193" s="47"/>
      <c r="K193" s="48"/>
    </row>
    <row r="194" spans="1:11" s="46" customFormat="1" ht="47.25" customHeight="1">
      <c r="A194" s="44" t="s">
        <v>78</v>
      </c>
      <c r="B194" s="43" t="s">
        <v>79</v>
      </c>
      <c r="C194" s="8" t="s">
        <v>253</v>
      </c>
      <c r="D194" s="39">
        <f>'[1]Місто'!$C$421</f>
        <v>604590</v>
      </c>
      <c r="E194" s="8"/>
      <c r="F194" s="45">
        <f>'[1]Місто'!$F$421</f>
        <v>0</v>
      </c>
      <c r="G194" s="13">
        <f t="shared" si="8"/>
        <v>604590</v>
      </c>
      <c r="I194" s="47"/>
      <c r="J194" s="47"/>
      <c r="K194" s="48"/>
    </row>
    <row r="195" spans="1:11" s="46" customFormat="1" ht="42.75" customHeight="1" hidden="1">
      <c r="A195" s="49" t="s">
        <v>68</v>
      </c>
      <c r="B195" s="42" t="s">
        <v>69</v>
      </c>
      <c r="C195" s="8"/>
      <c r="D195" s="39"/>
      <c r="E195" s="8" t="s">
        <v>183</v>
      </c>
      <c r="F195" s="45">
        <f>'[1]Місто'!$K$423</f>
        <v>0</v>
      </c>
      <c r="G195" s="13">
        <f t="shared" si="8"/>
        <v>0</v>
      </c>
      <c r="I195" s="47"/>
      <c r="J195" s="47"/>
      <c r="K195" s="48"/>
    </row>
    <row r="196" spans="1:11" s="46" customFormat="1" ht="62.25" customHeight="1">
      <c r="A196" s="49" t="s">
        <v>55</v>
      </c>
      <c r="B196" s="8" t="s">
        <v>204</v>
      </c>
      <c r="C196" s="8"/>
      <c r="D196" s="39"/>
      <c r="E196" s="8" t="s">
        <v>279</v>
      </c>
      <c r="F196" s="45">
        <f>'[1]Місто'!$F$425</f>
        <v>7257</v>
      </c>
      <c r="G196" s="13">
        <f t="shared" si="8"/>
        <v>7257</v>
      </c>
      <c r="I196" s="47"/>
      <c r="J196" s="47"/>
      <c r="K196" s="48"/>
    </row>
    <row r="197" spans="1:11" s="46" customFormat="1" ht="47.25">
      <c r="A197" s="85" t="s">
        <v>61</v>
      </c>
      <c r="B197" s="87" t="s">
        <v>76</v>
      </c>
      <c r="C197" s="8" t="s">
        <v>262</v>
      </c>
      <c r="D197" s="39">
        <f>'[1]Місто'!$C$428</f>
        <v>132118</v>
      </c>
      <c r="E197" s="8"/>
      <c r="F197" s="13"/>
      <c r="G197" s="13">
        <f t="shared" si="8"/>
        <v>132118</v>
      </c>
      <c r="I197" s="47"/>
      <c r="J197" s="47"/>
      <c r="K197" s="48"/>
    </row>
    <row r="198" spans="1:11" s="46" customFormat="1" ht="47.25">
      <c r="A198" s="93"/>
      <c r="B198" s="92"/>
      <c r="C198" s="8" t="s">
        <v>253</v>
      </c>
      <c r="D198" s="39">
        <f>'[1]Місто'!$C$429</f>
        <v>99900</v>
      </c>
      <c r="E198" s="8"/>
      <c r="F198" s="13"/>
      <c r="G198" s="13">
        <f t="shared" si="8"/>
        <v>99900</v>
      </c>
      <c r="I198" s="47"/>
      <c r="J198" s="47"/>
      <c r="K198" s="48"/>
    </row>
    <row r="199" spans="1:11" s="46" customFormat="1" ht="63">
      <c r="A199" s="93"/>
      <c r="B199" s="92"/>
      <c r="C199" s="8" t="s">
        <v>277</v>
      </c>
      <c r="D199" s="39">
        <f>'[1]Місто'!$C$430</f>
        <v>238824</v>
      </c>
      <c r="E199" s="8"/>
      <c r="F199" s="13"/>
      <c r="G199" s="13">
        <f>D199+F199</f>
        <v>238824</v>
      </c>
      <c r="I199" s="47"/>
      <c r="J199" s="47"/>
      <c r="K199" s="48"/>
    </row>
    <row r="200" spans="1:11" s="46" customFormat="1" ht="63">
      <c r="A200" s="86"/>
      <c r="B200" s="88"/>
      <c r="C200" s="8" t="s">
        <v>263</v>
      </c>
      <c r="D200" s="39">
        <f>'[1]Місто'!$C$431</f>
        <v>3237</v>
      </c>
      <c r="E200" s="8"/>
      <c r="F200" s="13"/>
      <c r="G200" s="13">
        <f>D200+F200</f>
        <v>3237</v>
      </c>
      <c r="I200" s="47"/>
      <c r="J200" s="47"/>
      <c r="K200" s="48"/>
    </row>
    <row r="201" spans="1:11" s="46" customFormat="1" ht="45.75" customHeight="1" hidden="1">
      <c r="A201" s="44" t="s">
        <v>55</v>
      </c>
      <c r="B201" s="8" t="s">
        <v>89</v>
      </c>
      <c r="C201" s="8"/>
      <c r="D201" s="9"/>
      <c r="E201" s="8"/>
      <c r="F201" s="13"/>
      <c r="G201" s="13">
        <f t="shared" si="8"/>
        <v>0</v>
      </c>
      <c r="I201" s="47"/>
      <c r="J201" s="47"/>
      <c r="K201" s="48"/>
    </row>
    <row r="202" spans="1:11" s="46" customFormat="1" ht="56.25" customHeight="1" hidden="1">
      <c r="A202" s="44"/>
      <c r="B202" s="8"/>
      <c r="C202" s="8"/>
      <c r="D202" s="9"/>
      <c r="E202" s="8"/>
      <c r="F202" s="13"/>
      <c r="G202" s="13"/>
      <c r="I202" s="47"/>
      <c r="J202" s="47"/>
      <c r="K202" s="48"/>
    </row>
    <row r="203" spans="1:13" s="46" customFormat="1" ht="47.25">
      <c r="A203" s="54" t="s">
        <v>112</v>
      </c>
      <c r="B203" s="55" t="s">
        <v>27</v>
      </c>
      <c r="C203" s="8"/>
      <c r="D203" s="56">
        <f>SUM(D204:D211)</f>
        <v>544333</v>
      </c>
      <c r="E203" s="55"/>
      <c r="F203" s="56">
        <f>SUM(F204:F210)</f>
        <v>39149</v>
      </c>
      <c r="G203" s="68">
        <f>SUM(G204:G211)</f>
        <v>583482</v>
      </c>
      <c r="H203" s="47">
        <f>'[1]Місто'!$C$432</f>
        <v>4058513</v>
      </c>
      <c r="I203" s="47">
        <f>H203-D203</f>
        <v>3514180</v>
      </c>
      <c r="J203" s="47"/>
      <c r="K203" s="48" t="s">
        <v>198</v>
      </c>
      <c r="L203" s="47">
        <f>'[1]Місто'!$F$432</f>
        <v>39149</v>
      </c>
      <c r="M203" s="47">
        <f>L203-F203</f>
        <v>0</v>
      </c>
    </row>
    <row r="204" spans="1:11" s="46" customFormat="1" ht="27.75" customHeight="1" hidden="1">
      <c r="A204" s="44" t="s">
        <v>142</v>
      </c>
      <c r="B204" s="43" t="s">
        <v>143</v>
      </c>
      <c r="C204" s="8" t="s">
        <v>149</v>
      </c>
      <c r="D204" s="39"/>
      <c r="E204" s="8"/>
      <c r="F204" s="45"/>
      <c r="G204" s="13">
        <f>D204+F204</f>
        <v>0</v>
      </c>
      <c r="I204" s="47"/>
      <c r="J204" s="47"/>
      <c r="K204" s="48"/>
    </row>
    <row r="205" spans="1:11" s="46" customFormat="1" ht="50.25" customHeight="1">
      <c r="A205" s="44" t="s">
        <v>78</v>
      </c>
      <c r="B205" s="43" t="s">
        <v>79</v>
      </c>
      <c r="C205" s="8" t="s">
        <v>253</v>
      </c>
      <c r="D205" s="39">
        <f>'[1]Місто'!$C$436</f>
        <v>503411</v>
      </c>
      <c r="E205" s="8" t="s">
        <v>253</v>
      </c>
      <c r="F205" s="45">
        <f>'[1]Місто'!$F$436</f>
        <v>4901</v>
      </c>
      <c r="G205" s="45">
        <f>F205+D205</f>
        <v>508312</v>
      </c>
      <c r="I205" s="47"/>
      <c r="J205" s="47"/>
      <c r="K205" s="48"/>
    </row>
    <row r="206" spans="1:11" s="46" customFormat="1" ht="45" customHeight="1" hidden="1">
      <c r="A206" s="49" t="s">
        <v>68</v>
      </c>
      <c r="B206" s="8" t="s">
        <v>69</v>
      </c>
      <c r="C206" s="8"/>
      <c r="D206" s="39"/>
      <c r="E206" s="8"/>
      <c r="F206" s="45"/>
      <c r="G206" s="45">
        <f>F206+D206</f>
        <v>0</v>
      </c>
      <c r="I206" s="47"/>
      <c r="J206" s="47"/>
      <c r="K206" s="48"/>
    </row>
    <row r="207" spans="1:11" s="46" customFormat="1" ht="66.75" customHeight="1">
      <c r="A207" s="49" t="s">
        <v>55</v>
      </c>
      <c r="B207" s="50" t="s">
        <v>204</v>
      </c>
      <c r="C207" s="8"/>
      <c r="D207" s="39"/>
      <c r="E207" s="8" t="s">
        <v>265</v>
      </c>
      <c r="F207" s="45">
        <f>'[1]Місто'!$F$440</f>
        <v>34248</v>
      </c>
      <c r="G207" s="45">
        <f>F207+D207</f>
        <v>34248</v>
      </c>
      <c r="I207" s="47"/>
      <c r="J207" s="47"/>
      <c r="K207" s="48"/>
    </row>
    <row r="208" spans="1:11" s="46" customFormat="1" ht="47.25">
      <c r="A208" s="85" t="s">
        <v>61</v>
      </c>
      <c r="B208" s="87" t="s">
        <v>76</v>
      </c>
      <c r="C208" s="8" t="s">
        <v>262</v>
      </c>
      <c r="D208" s="39">
        <f>'[1]Місто'!$C$443</f>
        <v>5735</v>
      </c>
      <c r="E208" s="8"/>
      <c r="F208" s="13"/>
      <c r="G208" s="13">
        <f>F208+D208</f>
        <v>5735</v>
      </c>
      <c r="I208" s="47"/>
      <c r="J208" s="47"/>
      <c r="K208" s="48"/>
    </row>
    <row r="209" spans="1:11" s="46" customFormat="1" ht="34.5" customHeight="1" hidden="1">
      <c r="A209" s="93"/>
      <c r="B209" s="92"/>
      <c r="C209" s="8"/>
      <c r="D209" s="39"/>
      <c r="E209" s="8"/>
      <c r="F209" s="13"/>
      <c r="G209" s="13"/>
      <c r="I209" s="47"/>
      <c r="J209" s="47"/>
      <c r="K209" s="48"/>
    </row>
    <row r="210" spans="1:11" s="46" customFormat="1" ht="63">
      <c r="A210" s="93"/>
      <c r="B210" s="92"/>
      <c r="C210" s="8" t="s">
        <v>277</v>
      </c>
      <c r="D210" s="39">
        <f>'[1]Місто'!$C$444</f>
        <v>31950</v>
      </c>
      <c r="E210" s="8"/>
      <c r="F210" s="13"/>
      <c r="G210" s="13">
        <f>F210+D210</f>
        <v>31950</v>
      </c>
      <c r="I210" s="47"/>
      <c r="J210" s="47"/>
      <c r="K210" s="48"/>
    </row>
    <row r="211" spans="1:11" s="46" customFormat="1" ht="63">
      <c r="A211" s="86"/>
      <c r="B211" s="88"/>
      <c r="C211" s="8" t="s">
        <v>263</v>
      </c>
      <c r="D211" s="39">
        <f>'[1]Місто'!$C$445</f>
        <v>3237</v>
      </c>
      <c r="E211" s="8"/>
      <c r="F211" s="13"/>
      <c r="G211" s="13">
        <f>F211+D211</f>
        <v>3237</v>
      </c>
      <c r="I211" s="47"/>
      <c r="J211" s="47"/>
      <c r="K211" s="48"/>
    </row>
    <row r="212" spans="1:14" s="46" customFormat="1" ht="47.25">
      <c r="A212" s="54" t="s">
        <v>113</v>
      </c>
      <c r="B212" s="55" t="s">
        <v>28</v>
      </c>
      <c r="C212" s="8"/>
      <c r="D212" s="56">
        <f>SUM(D213:D220)</f>
        <v>961676</v>
      </c>
      <c r="E212" s="55"/>
      <c r="F212" s="56">
        <f>SUM(F213:F221)</f>
        <v>6120604</v>
      </c>
      <c r="G212" s="56">
        <f>SUM(G213:G221)</f>
        <v>7082280</v>
      </c>
      <c r="H212" s="47">
        <f>'[1]Місто'!$C$446</f>
        <v>4555425</v>
      </c>
      <c r="I212" s="47">
        <f>H212-D212</f>
        <v>3593749</v>
      </c>
      <c r="J212" s="47"/>
      <c r="K212" s="48" t="s">
        <v>198</v>
      </c>
      <c r="L212" s="47">
        <f>'[1]Місто'!$F$446</f>
        <v>6135397</v>
      </c>
      <c r="M212" s="47">
        <f>L212-F212</f>
        <v>14793</v>
      </c>
      <c r="N212" s="46" t="s">
        <v>198</v>
      </c>
    </row>
    <row r="213" spans="1:11" s="46" customFormat="1" ht="63" customHeight="1" hidden="1">
      <c r="A213" s="44" t="s">
        <v>142</v>
      </c>
      <c r="B213" s="43" t="s">
        <v>143</v>
      </c>
      <c r="C213" s="8" t="s">
        <v>150</v>
      </c>
      <c r="D213" s="39"/>
      <c r="E213" s="8" t="s">
        <v>150</v>
      </c>
      <c r="F213" s="45"/>
      <c r="G213" s="13">
        <f>D213+F213</f>
        <v>0</v>
      </c>
      <c r="H213" s="47"/>
      <c r="I213" s="47"/>
      <c r="J213" s="47"/>
      <c r="K213" s="48"/>
    </row>
    <row r="214" spans="1:11" s="46" customFormat="1" ht="56.25" customHeight="1">
      <c r="A214" s="44" t="s">
        <v>78</v>
      </c>
      <c r="B214" s="43" t="s">
        <v>79</v>
      </c>
      <c r="C214" s="8" t="s">
        <v>253</v>
      </c>
      <c r="D214" s="39">
        <f>'[1]Місто'!$C$450</f>
        <v>734709</v>
      </c>
      <c r="E214" s="8" t="s">
        <v>253</v>
      </c>
      <c r="F214" s="45">
        <f>'[1]Місто'!$F$450</f>
        <v>147972</v>
      </c>
      <c r="G214" s="13">
        <f aca="true" t="shared" si="9" ref="G214:G229">D214+F214</f>
        <v>882681</v>
      </c>
      <c r="I214" s="47"/>
      <c r="J214" s="47"/>
      <c r="K214" s="48"/>
    </row>
    <row r="215" spans="1:11" s="46" customFormat="1" ht="47.25">
      <c r="A215" s="49" t="s">
        <v>68</v>
      </c>
      <c r="B215" s="8" t="s">
        <v>69</v>
      </c>
      <c r="C215" s="8"/>
      <c r="D215" s="39"/>
      <c r="E215" s="8" t="s">
        <v>253</v>
      </c>
      <c r="F215" s="45">
        <f>'[1]Місто'!$F$452</f>
        <v>5949949</v>
      </c>
      <c r="G215" s="13">
        <f t="shared" si="9"/>
        <v>5949949</v>
      </c>
      <c r="I215" s="47"/>
      <c r="J215" s="47"/>
      <c r="K215" s="48"/>
    </row>
    <row r="216" spans="1:11" s="46" customFormat="1" ht="78.75">
      <c r="A216" s="49" t="s">
        <v>55</v>
      </c>
      <c r="B216" s="8" t="s">
        <v>204</v>
      </c>
      <c r="C216" s="8"/>
      <c r="D216" s="39"/>
      <c r="E216" s="8" t="s">
        <v>279</v>
      </c>
      <c r="F216" s="45">
        <f>'[1]Місто'!$F$454</f>
        <v>22683</v>
      </c>
      <c r="G216" s="13">
        <f t="shared" si="9"/>
        <v>22683</v>
      </c>
      <c r="I216" s="47"/>
      <c r="J216" s="47"/>
      <c r="K216" s="48"/>
    </row>
    <row r="217" spans="1:11" s="46" customFormat="1" ht="47.25">
      <c r="A217" s="85" t="s">
        <v>61</v>
      </c>
      <c r="B217" s="87" t="s">
        <v>76</v>
      </c>
      <c r="C217" s="8" t="s">
        <v>262</v>
      </c>
      <c r="D217" s="39">
        <f>'[1]Місто'!$C$457</f>
        <v>86135</v>
      </c>
      <c r="E217" s="8"/>
      <c r="F217" s="13"/>
      <c r="G217" s="13">
        <f t="shared" si="9"/>
        <v>86135</v>
      </c>
      <c r="I217" s="47"/>
      <c r="J217" s="47"/>
      <c r="K217" s="48"/>
    </row>
    <row r="218" spans="1:11" s="46" customFormat="1" ht="47.25">
      <c r="A218" s="93"/>
      <c r="B218" s="92"/>
      <c r="C218" s="8" t="s">
        <v>253</v>
      </c>
      <c r="D218" s="39">
        <f>'[1]Місто'!$C$458</f>
        <v>99900</v>
      </c>
      <c r="E218" s="8"/>
      <c r="F218" s="13"/>
      <c r="G218" s="13">
        <f t="shared" si="9"/>
        <v>99900</v>
      </c>
      <c r="I218" s="47"/>
      <c r="J218" s="47"/>
      <c r="K218" s="48"/>
    </row>
    <row r="219" spans="1:11" s="46" customFormat="1" ht="63">
      <c r="A219" s="93"/>
      <c r="B219" s="92"/>
      <c r="C219" s="8" t="s">
        <v>277</v>
      </c>
      <c r="D219" s="39">
        <f>'[1]Місто'!$C$459</f>
        <v>38505</v>
      </c>
      <c r="E219" s="8"/>
      <c r="F219" s="13"/>
      <c r="G219" s="13">
        <f t="shared" si="9"/>
        <v>38505</v>
      </c>
      <c r="I219" s="47"/>
      <c r="J219" s="47"/>
      <c r="K219" s="48"/>
    </row>
    <row r="220" spans="1:11" s="46" customFormat="1" ht="63">
      <c r="A220" s="86"/>
      <c r="B220" s="88"/>
      <c r="C220" s="8" t="s">
        <v>263</v>
      </c>
      <c r="D220" s="39">
        <f>'[1]Місто'!$C$460</f>
        <v>2427</v>
      </c>
      <c r="E220" s="8"/>
      <c r="F220" s="13"/>
      <c r="G220" s="13">
        <f t="shared" si="9"/>
        <v>2427</v>
      </c>
      <c r="I220" s="47"/>
      <c r="J220" s="47"/>
      <c r="K220" s="48"/>
    </row>
    <row r="221" spans="1:11" s="46" customFormat="1" ht="21.75" customHeight="1" hidden="1">
      <c r="A221" s="44" t="s">
        <v>55</v>
      </c>
      <c r="B221" s="43" t="s">
        <v>89</v>
      </c>
      <c r="C221" s="8"/>
      <c r="D221" s="9"/>
      <c r="E221" s="8"/>
      <c r="F221" s="13"/>
      <c r="G221" s="13">
        <f t="shared" si="9"/>
        <v>0</v>
      </c>
      <c r="I221" s="47"/>
      <c r="J221" s="47"/>
      <c r="K221" s="48"/>
    </row>
    <row r="222" spans="1:17" s="46" customFormat="1" ht="31.5">
      <c r="A222" s="54" t="s">
        <v>114</v>
      </c>
      <c r="B222" s="55" t="s">
        <v>29</v>
      </c>
      <c r="C222" s="8"/>
      <c r="D222" s="56">
        <f>SUM(D223:D229)</f>
        <v>692435</v>
      </c>
      <c r="E222" s="55"/>
      <c r="F222" s="56">
        <f>SUM(F223:F228)</f>
        <v>1384926</v>
      </c>
      <c r="G222" s="61">
        <f>SUM(G223:G229)</f>
        <v>2077361</v>
      </c>
      <c r="H222" s="70">
        <f>'[1]Місто'!$C$461</f>
        <v>4329713</v>
      </c>
      <c r="I222" s="47">
        <f>H222-D222</f>
        <v>3637278</v>
      </c>
      <c r="J222" s="47"/>
      <c r="K222" s="71" t="s">
        <v>198</v>
      </c>
      <c r="L222" s="70">
        <f>'[1]Місто'!$F$461</f>
        <v>1384926</v>
      </c>
      <c r="M222" s="70">
        <f>L222-F222</f>
        <v>0</v>
      </c>
      <c r="N222" s="72"/>
      <c r="O222" s="72"/>
      <c r="P222" s="72"/>
      <c r="Q222" s="72"/>
    </row>
    <row r="223" spans="1:17" s="46" customFormat="1" ht="47.25" hidden="1">
      <c r="A223" s="44" t="s">
        <v>142</v>
      </c>
      <c r="B223" s="43" t="s">
        <v>143</v>
      </c>
      <c r="C223" s="8" t="s">
        <v>151</v>
      </c>
      <c r="D223" s="39"/>
      <c r="E223" s="8" t="s">
        <v>151</v>
      </c>
      <c r="F223" s="45"/>
      <c r="G223" s="45">
        <f>D223+F223</f>
        <v>0</v>
      </c>
      <c r="H223" s="70"/>
      <c r="I223" s="47"/>
      <c r="J223" s="47"/>
      <c r="K223" s="71"/>
      <c r="L223" s="72"/>
      <c r="M223" s="72"/>
      <c r="N223" s="72"/>
      <c r="O223" s="72"/>
      <c r="P223" s="72"/>
      <c r="Q223" s="72"/>
    </row>
    <row r="224" spans="1:11" s="46" customFormat="1" ht="66" customHeight="1">
      <c r="A224" s="44" t="s">
        <v>78</v>
      </c>
      <c r="B224" s="43" t="s">
        <v>79</v>
      </c>
      <c r="C224" s="8" t="s">
        <v>253</v>
      </c>
      <c r="D224" s="39">
        <f>'[1]Місто'!$C$465</f>
        <v>482173</v>
      </c>
      <c r="E224" s="8" t="s">
        <v>253</v>
      </c>
      <c r="F224" s="45">
        <f>'[1]Місто'!$F$465</f>
        <v>9330</v>
      </c>
      <c r="G224" s="13">
        <f t="shared" si="9"/>
        <v>491503</v>
      </c>
      <c r="I224" s="47"/>
      <c r="J224" s="47"/>
      <c r="K224" s="48"/>
    </row>
    <row r="225" spans="1:11" s="46" customFormat="1" ht="55.5" customHeight="1">
      <c r="A225" s="49" t="s">
        <v>68</v>
      </c>
      <c r="B225" s="8" t="s">
        <v>69</v>
      </c>
      <c r="C225" s="8"/>
      <c r="D225" s="39"/>
      <c r="E225" s="8" t="s">
        <v>253</v>
      </c>
      <c r="F225" s="45">
        <f>'[1]Місто'!$F$467</f>
        <v>1375596</v>
      </c>
      <c r="G225" s="13">
        <f t="shared" si="9"/>
        <v>1375596</v>
      </c>
      <c r="I225" s="47"/>
      <c r="J225" s="47"/>
      <c r="K225" s="48"/>
    </row>
    <row r="226" spans="1:11" s="46" customFormat="1" ht="47.25">
      <c r="A226" s="85" t="s">
        <v>61</v>
      </c>
      <c r="B226" s="87" t="s">
        <v>76</v>
      </c>
      <c r="C226" s="8" t="s">
        <v>262</v>
      </c>
      <c r="D226" s="39">
        <f>'[1]Місто'!$C$472</f>
        <v>86135</v>
      </c>
      <c r="E226" s="8"/>
      <c r="F226" s="13"/>
      <c r="G226" s="13">
        <f t="shared" si="9"/>
        <v>86135</v>
      </c>
      <c r="I226" s="47"/>
      <c r="J226" s="47"/>
      <c r="K226" s="48"/>
    </row>
    <row r="227" spans="1:11" s="46" customFormat="1" ht="47.25">
      <c r="A227" s="93"/>
      <c r="B227" s="92"/>
      <c r="C227" s="8" t="s">
        <v>253</v>
      </c>
      <c r="D227" s="39">
        <f>'[1]Місто'!$C$473</f>
        <v>99900</v>
      </c>
      <c r="E227" s="8"/>
      <c r="F227" s="13"/>
      <c r="G227" s="13">
        <f t="shared" si="9"/>
        <v>99900</v>
      </c>
      <c r="I227" s="47"/>
      <c r="J227" s="47"/>
      <c r="K227" s="48"/>
    </row>
    <row r="228" spans="1:11" s="46" customFormat="1" ht="63">
      <c r="A228" s="93"/>
      <c r="B228" s="92"/>
      <c r="C228" s="8" t="s">
        <v>277</v>
      </c>
      <c r="D228" s="39">
        <f>'[1]Місто'!$C$474</f>
        <v>20991</v>
      </c>
      <c r="E228" s="8"/>
      <c r="F228" s="13"/>
      <c r="G228" s="13">
        <f t="shared" si="9"/>
        <v>20991</v>
      </c>
      <c r="I228" s="47"/>
      <c r="J228" s="47"/>
      <c r="K228" s="48"/>
    </row>
    <row r="229" spans="1:11" s="46" customFormat="1" ht="63">
      <c r="A229" s="86"/>
      <c r="B229" s="88"/>
      <c r="C229" s="8" t="s">
        <v>263</v>
      </c>
      <c r="D229" s="39">
        <f>'[1]Місто'!$C$475</f>
        <v>3236</v>
      </c>
      <c r="E229" s="8"/>
      <c r="F229" s="13"/>
      <c r="G229" s="13">
        <f t="shared" si="9"/>
        <v>3236</v>
      </c>
      <c r="I229" s="47"/>
      <c r="J229" s="47"/>
      <c r="K229" s="48"/>
    </row>
    <row r="230" spans="1:14" s="72" customFormat="1" ht="47.25">
      <c r="A230" s="54" t="s">
        <v>115</v>
      </c>
      <c r="B230" s="55" t="s">
        <v>30</v>
      </c>
      <c r="C230" s="55"/>
      <c r="D230" s="56">
        <f>SUM(D231:D240)</f>
        <v>1328579</v>
      </c>
      <c r="E230" s="55"/>
      <c r="F230" s="56">
        <f>SUM(F231:F239)</f>
        <v>133610</v>
      </c>
      <c r="G230" s="56">
        <f>SUM(G231:G240)</f>
        <v>1462189</v>
      </c>
      <c r="H230" s="70">
        <f>'[1]Місто'!$C$476</f>
        <v>5144031</v>
      </c>
      <c r="I230" s="47">
        <f>H230-D230</f>
        <v>3815452</v>
      </c>
      <c r="J230" s="47"/>
      <c r="K230" s="71" t="s">
        <v>198</v>
      </c>
      <c r="L230" s="70">
        <f>'[1]Місто'!$F$476</f>
        <v>267927</v>
      </c>
      <c r="M230" s="70">
        <f>L230-F230</f>
        <v>134317</v>
      </c>
      <c r="N230" s="72" t="s">
        <v>198</v>
      </c>
    </row>
    <row r="231" spans="1:11" s="72" customFormat="1" ht="55.5" customHeight="1" hidden="1">
      <c r="A231" s="44" t="s">
        <v>142</v>
      </c>
      <c r="B231" s="43" t="s">
        <v>143</v>
      </c>
      <c r="C231" s="8" t="s">
        <v>152</v>
      </c>
      <c r="D231" s="39"/>
      <c r="E231" s="8" t="s">
        <v>152</v>
      </c>
      <c r="F231" s="45"/>
      <c r="G231" s="45">
        <f>D231+F231</f>
        <v>0</v>
      </c>
      <c r="H231" s="70"/>
      <c r="I231" s="47"/>
      <c r="J231" s="47"/>
      <c r="K231" s="71"/>
    </row>
    <row r="232" spans="1:11" s="46" customFormat="1" ht="49.5" customHeight="1">
      <c r="A232" s="85" t="s">
        <v>78</v>
      </c>
      <c r="B232" s="103" t="s">
        <v>79</v>
      </c>
      <c r="C232" s="8" t="s">
        <v>253</v>
      </c>
      <c r="D232" s="39">
        <f>'[1]Місто'!$C$480</f>
        <v>818449</v>
      </c>
      <c r="E232" s="8"/>
      <c r="F232" s="45">
        <f>'[1]Місто'!$F$480</f>
        <v>0</v>
      </c>
      <c r="G232" s="13">
        <f aca="true" t="shared" si="10" ref="G232:G246">D232+F232</f>
        <v>818449</v>
      </c>
      <c r="I232" s="47"/>
      <c r="J232" s="47"/>
      <c r="K232" s="48"/>
    </row>
    <row r="233" spans="1:11" s="46" customFormat="1" ht="31.5">
      <c r="A233" s="86"/>
      <c r="B233" s="103"/>
      <c r="C233" s="8"/>
      <c r="D233" s="39"/>
      <c r="E233" s="77" t="s">
        <v>228</v>
      </c>
      <c r="F233" s="83">
        <v>5200</v>
      </c>
      <c r="G233" s="83">
        <f t="shared" si="10"/>
        <v>5200</v>
      </c>
      <c r="I233" s="47"/>
      <c r="J233" s="47"/>
      <c r="K233" s="48"/>
    </row>
    <row r="234" spans="1:11" s="46" customFormat="1" ht="47.25">
      <c r="A234" s="49" t="s">
        <v>223</v>
      </c>
      <c r="B234" s="8" t="s">
        <v>76</v>
      </c>
      <c r="C234" s="8" t="s">
        <v>281</v>
      </c>
      <c r="D234" s="39">
        <f>'[1]Місто'!$C$482</f>
        <v>246500</v>
      </c>
      <c r="E234" s="8"/>
      <c r="F234" s="45"/>
      <c r="G234" s="13">
        <f t="shared" si="10"/>
        <v>246500</v>
      </c>
      <c r="I234" s="47"/>
      <c r="J234" s="47"/>
      <c r="K234" s="48"/>
    </row>
    <row r="235" spans="1:11" s="46" customFormat="1" ht="64.5" customHeight="1">
      <c r="A235" s="49" t="s">
        <v>55</v>
      </c>
      <c r="B235" s="50" t="s">
        <v>204</v>
      </c>
      <c r="C235" s="8"/>
      <c r="D235" s="39"/>
      <c r="E235" s="8" t="s">
        <v>265</v>
      </c>
      <c r="F235" s="45">
        <f>'[1]Місто'!$F$484</f>
        <v>128410</v>
      </c>
      <c r="G235" s="13">
        <f t="shared" si="10"/>
        <v>128410</v>
      </c>
      <c r="I235" s="47"/>
      <c r="J235" s="47"/>
      <c r="K235" s="48"/>
    </row>
    <row r="236" spans="1:11" s="46" customFormat="1" ht="47.25">
      <c r="A236" s="85" t="s">
        <v>61</v>
      </c>
      <c r="B236" s="87" t="s">
        <v>76</v>
      </c>
      <c r="C236" s="8" t="s">
        <v>262</v>
      </c>
      <c r="D236" s="39">
        <f>'[1]Місто'!$C$487</f>
        <v>195238</v>
      </c>
      <c r="E236" s="8"/>
      <c r="F236" s="13"/>
      <c r="G236" s="13">
        <f t="shared" si="10"/>
        <v>195238</v>
      </c>
      <c r="I236" s="47"/>
      <c r="J236" s="47"/>
      <c r="K236" s="48"/>
    </row>
    <row r="237" spans="1:11" s="46" customFormat="1" ht="21" customHeight="1" hidden="1">
      <c r="A237" s="93"/>
      <c r="B237" s="92"/>
      <c r="C237" s="8"/>
      <c r="D237" s="39"/>
      <c r="E237" s="8"/>
      <c r="F237" s="13"/>
      <c r="G237" s="13"/>
      <c r="I237" s="47"/>
      <c r="J237" s="47"/>
      <c r="K237" s="48"/>
    </row>
    <row r="238" spans="1:11" s="46" customFormat="1" ht="63">
      <c r="A238" s="93"/>
      <c r="B238" s="92"/>
      <c r="C238" s="8" t="s">
        <v>278</v>
      </c>
      <c r="D238" s="39">
        <f>'[1]Місто'!$C$488</f>
        <v>1000</v>
      </c>
      <c r="E238" s="8"/>
      <c r="F238" s="13"/>
      <c r="G238" s="13">
        <f t="shared" si="10"/>
        <v>1000</v>
      </c>
      <c r="I238" s="47"/>
      <c r="J238" s="47"/>
      <c r="K238" s="48"/>
    </row>
    <row r="239" spans="1:11" s="46" customFormat="1" ht="63">
      <c r="A239" s="93"/>
      <c r="B239" s="92"/>
      <c r="C239" s="8" t="s">
        <v>277</v>
      </c>
      <c r="D239" s="39">
        <f>'[1]Місто'!$C$489</f>
        <v>63468</v>
      </c>
      <c r="E239" s="8"/>
      <c r="F239" s="13"/>
      <c r="G239" s="13">
        <f t="shared" si="10"/>
        <v>63468</v>
      </c>
      <c r="I239" s="47"/>
      <c r="J239" s="47"/>
      <c r="K239" s="48"/>
    </row>
    <row r="240" spans="1:11" s="46" customFormat="1" ht="63">
      <c r="A240" s="86"/>
      <c r="B240" s="88"/>
      <c r="C240" s="8" t="s">
        <v>263</v>
      </c>
      <c r="D240" s="39">
        <f>'[1]Місто'!$C$490</f>
        <v>3924</v>
      </c>
      <c r="E240" s="8"/>
      <c r="F240" s="13"/>
      <c r="G240" s="13">
        <f t="shared" si="10"/>
        <v>3924</v>
      </c>
      <c r="I240" s="47"/>
      <c r="J240" s="47"/>
      <c r="K240" s="48"/>
    </row>
    <row r="241" spans="1:14" s="72" customFormat="1" ht="31.5">
      <c r="A241" s="54" t="s">
        <v>116</v>
      </c>
      <c r="B241" s="55" t="s">
        <v>31</v>
      </c>
      <c r="C241" s="55"/>
      <c r="D241" s="56">
        <f>SUM(D242:D249)</f>
        <v>797531</v>
      </c>
      <c r="E241" s="55"/>
      <c r="F241" s="56">
        <f>SUM(F242:F248)</f>
        <v>1218631</v>
      </c>
      <c r="G241" s="61">
        <f>SUM(G242:G249)</f>
        <v>2016162</v>
      </c>
      <c r="H241" s="70">
        <f>'[1]Місто'!$C$491</f>
        <v>4674418</v>
      </c>
      <c r="I241" s="47">
        <f>H241-D241</f>
        <v>3876887</v>
      </c>
      <c r="J241" s="47"/>
      <c r="K241" s="71" t="s">
        <v>198</v>
      </c>
      <c r="L241" s="70">
        <f>'[1]Місто'!$F$491</f>
        <v>1255781</v>
      </c>
      <c r="M241" s="70">
        <f>L241-F241</f>
        <v>37150</v>
      </c>
      <c r="N241" s="72" t="s">
        <v>198</v>
      </c>
    </row>
    <row r="242" spans="1:11" s="72" customFormat="1" ht="49.5" customHeight="1">
      <c r="A242" s="44" t="s">
        <v>142</v>
      </c>
      <c r="B242" s="43" t="s">
        <v>143</v>
      </c>
      <c r="C242" s="8"/>
      <c r="D242" s="39"/>
      <c r="E242" s="8" t="s">
        <v>254</v>
      </c>
      <c r="F242" s="45">
        <v>2896</v>
      </c>
      <c r="G242" s="45">
        <f>D242+F242</f>
        <v>2896</v>
      </c>
      <c r="H242" s="70"/>
      <c r="I242" s="47"/>
      <c r="J242" s="47"/>
      <c r="K242" s="71"/>
    </row>
    <row r="243" spans="1:11" s="72" customFormat="1" ht="49.5" customHeight="1">
      <c r="A243" s="44" t="s">
        <v>68</v>
      </c>
      <c r="B243" s="43" t="s">
        <v>69</v>
      </c>
      <c r="C243" s="8"/>
      <c r="D243" s="39"/>
      <c r="E243" s="8" t="s">
        <v>253</v>
      </c>
      <c r="F243" s="45">
        <f>'[1]Місто'!$F$497</f>
        <v>1145573</v>
      </c>
      <c r="G243" s="45">
        <f>D243+F243</f>
        <v>1145573</v>
      </c>
      <c r="H243" s="70"/>
      <c r="I243" s="47"/>
      <c r="J243" s="47"/>
      <c r="K243" s="71"/>
    </row>
    <row r="244" spans="1:11" s="46" customFormat="1" ht="48" customHeight="1">
      <c r="A244" s="44" t="s">
        <v>78</v>
      </c>
      <c r="B244" s="43" t="s">
        <v>79</v>
      </c>
      <c r="C244" s="8" t="s">
        <v>253</v>
      </c>
      <c r="D244" s="39">
        <f>'[1]Місто'!$C$495</f>
        <v>713893</v>
      </c>
      <c r="E244" s="8" t="s">
        <v>253</v>
      </c>
      <c r="F244" s="45">
        <f>'[1]Місто'!$F$495</f>
        <v>20000</v>
      </c>
      <c r="G244" s="13">
        <f t="shared" si="10"/>
        <v>733893</v>
      </c>
      <c r="I244" s="47"/>
      <c r="J244" s="47"/>
      <c r="K244" s="48"/>
    </row>
    <row r="245" spans="1:11" s="46" customFormat="1" ht="69.75" customHeight="1">
      <c r="A245" s="49" t="s">
        <v>55</v>
      </c>
      <c r="B245" s="50" t="s">
        <v>204</v>
      </c>
      <c r="C245" s="8"/>
      <c r="D245" s="39"/>
      <c r="E245" s="8" t="s">
        <v>265</v>
      </c>
      <c r="F245" s="45">
        <f>'[1]Місто'!$F$499</f>
        <v>50162</v>
      </c>
      <c r="G245" s="13">
        <f t="shared" si="10"/>
        <v>50162</v>
      </c>
      <c r="I245" s="47"/>
      <c r="J245" s="47"/>
      <c r="K245" s="48"/>
    </row>
    <row r="246" spans="1:11" s="46" customFormat="1" ht="47.25">
      <c r="A246" s="85" t="s">
        <v>61</v>
      </c>
      <c r="B246" s="87" t="s">
        <v>76</v>
      </c>
      <c r="C246" s="8" t="s">
        <v>262</v>
      </c>
      <c r="D246" s="39">
        <f>'[1]Місто'!$C$502</f>
        <v>57447</v>
      </c>
      <c r="E246" s="8"/>
      <c r="F246" s="13"/>
      <c r="G246" s="13">
        <f t="shared" si="10"/>
        <v>57447</v>
      </c>
      <c r="I246" s="47"/>
      <c r="J246" s="47"/>
      <c r="K246" s="48"/>
    </row>
    <row r="247" spans="1:11" s="46" customFormat="1" ht="30.75" customHeight="1" hidden="1">
      <c r="A247" s="93"/>
      <c r="B247" s="92"/>
      <c r="C247" s="8"/>
      <c r="D247" s="39"/>
      <c r="E247" s="8"/>
      <c r="F247" s="13"/>
      <c r="G247" s="13">
        <f aca="true" t="shared" si="11" ref="G247:G256">D247+F247</f>
        <v>0</v>
      </c>
      <c r="I247" s="47"/>
      <c r="J247" s="47"/>
      <c r="K247" s="48"/>
    </row>
    <row r="248" spans="1:11" s="46" customFormat="1" ht="63">
      <c r="A248" s="93"/>
      <c r="B248" s="92"/>
      <c r="C248" s="8" t="s">
        <v>277</v>
      </c>
      <c r="D248" s="39">
        <f>'[1]Місто'!$C$504</f>
        <v>22955</v>
      </c>
      <c r="E248" s="8"/>
      <c r="F248" s="13"/>
      <c r="G248" s="13">
        <f t="shared" si="11"/>
        <v>22955</v>
      </c>
      <c r="I248" s="47"/>
      <c r="J248" s="47"/>
      <c r="K248" s="48"/>
    </row>
    <row r="249" spans="1:11" s="46" customFormat="1" ht="63">
      <c r="A249" s="86"/>
      <c r="B249" s="88"/>
      <c r="C249" s="8" t="s">
        <v>263</v>
      </c>
      <c r="D249" s="39">
        <f>'[1]Місто'!$C$505</f>
        <v>3236</v>
      </c>
      <c r="E249" s="8"/>
      <c r="F249" s="13"/>
      <c r="G249" s="13">
        <f t="shared" si="11"/>
        <v>3236</v>
      </c>
      <c r="I249" s="47"/>
      <c r="J249" s="47"/>
      <c r="K249" s="48"/>
    </row>
    <row r="250" spans="1:14" s="46" customFormat="1" ht="46.5" customHeight="1">
      <c r="A250" s="54" t="s">
        <v>117</v>
      </c>
      <c r="B250" s="55" t="s">
        <v>32</v>
      </c>
      <c r="C250" s="8"/>
      <c r="D250" s="56">
        <f>SUM(D251:D256)</f>
        <v>726675</v>
      </c>
      <c r="E250" s="8"/>
      <c r="F250" s="56">
        <f>SUM(F251:F256)</f>
        <v>146388</v>
      </c>
      <c r="G250" s="56">
        <f>SUM(G251:G256)</f>
        <v>873063</v>
      </c>
      <c r="H250" s="47">
        <f>'[1]Місто'!$C$506</f>
        <v>4559578</v>
      </c>
      <c r="I250" s="47">
        <f>H250-D250</f>
        <v>3832903</v>
      </c>
      <c r="J250" s="47"/>
      <c r="K250" s="48" t="s">
        <v>198</v>
      </c>
      <c r="L250" s="47">
        <f>'[1]Місто'!$F$506</f>
        <v>147737</v>
      </c>
      <c r="M250" s="47">
        <f>L250-F250</f>
        <v>1349</v>
      </c>
      <c r="N250" s="46" t="s">
        <v>198</v>
      </c>
    </row>
    <row r="251" spans="1:11" s="46" customFormat="1" ht="52.5" customHeight="1">
      <c r="A251" s="44" t="s">
        <v>142</v>
      </c>
      <c r="B251" s="43" t="s">
        <v>143</v>
      </c>
      <c r="C251" s="8"/>
      <c r="D251" s="39"/>
      <c r="E251" s="8" t="s">
        <v>254</v>
      </c>
      <c r="F251" s="45">
        <v>146388</v>
      </c>
      <c r="G251" s="45">
        <f>D251+F251</f>
        <v>146388</v>
      </c>
      <c r="H251" s="47"/>
      <c r="I251" s="47"/>
      <c r="J251" s="47"/>
      <c r="K251" s="48"/>
    </row>
    <row r="252" spans="1:11" s="46" customFormat="1" ht="45.75" customHeight="1">
      <c r="A252" s="44" t="s">
        <v>78</v>
      </c>
      <c r="B252" s="43" t="s">
        <v>79</v>
      </c>
      <c r="C252" s="8" t="s">
        <v>253</v>
      </c>
      <c r="D252" s="39">
        <f>'[1]Місто'!$C$510</f>
        <v>586283</v>
      </c>
      <c r="E252" s="8"/>
      <c r="F252" s="45">
        <f>'[1]Місто'!$F$510</f>
        <v>0</v>
      </c>
      <c r="G252" s="13">
        <f t="shared" si="11"/>
        <v>586283</v>
      </c>
      <c r="K252" s="48"/>
    </row>
    <row r="253" spans="1:11" s="46" customFormat="1" ht="47.25">
      <c r="A253" s="85" t="s">
        <v>61</v>
      </c>
      <c r="B253" s="87" t="s">
        <v>76</v>
      </c>
      <c r="C253" s="8" t="s">
        <v>262</v>
      </c>
      <c r="D253" s="39">
        <f>'[1]Місто'!$C$515</f>
        <v>80392</v>
      </c>
      <c r="E253" s="8"/>
      <c r="F253" s="13"/>
      <c r="G253" s="13">
        <f t="shared" si="11"/>
        <v>80392</v>
      </c>
      <c r="K253" s="48"/>
    </row>
    <row r="254" spans="1:11" s="46" customFormat="1" ht="15.75" hidden="1">
      <c r="A254" s="93"/>
      <c r="B254" s="92"/>
      <c r="C254" s="8"/>
      <c r="D254" s="39"/>
      <c r="E254" s="8"/>
      <c r="F254" s="45">
        <f>'[1]Місто'!$F$517</f>
        <v>0</v>
      </c>
      <c r="G254" s="13">
        <f t="shared" si="11"/>
        <v>0</v>
      </c>
      <c r="K254" s="48"/>
    </row>
    <row r="255" spans="1:11" s="46" customFormat="1" ht="63">
      <c r="A255" s="93"/>
      <c r="B255" s="92"/>
      <c r="C255" s="8" t="s">
        <v>277</v>
      </c>
      <c r="D255" s="39">
        <f>'[1]Місто'!$C$516</f>
        <v>60000</v>
      </c>
      <c r="E255" s="8"/>
      <c r="F255" s="13"/>
      <c r="G255" s="13">
        <f t="shared" si="11"/>
        <v>60000</v>
      </c>
      <c r="K255" s="48"/>
    </row>
    <row r="256" spans="1:11" s="46" customFormat="1" ht="21.75" customHeight="1" hidden="1">
      <c r="A256" s="44" t="s">
        <v>55</v>
      </c>
      <c r="B256" s="43" t="s">
        <v>89</v>
      </c>
      <c r="C256" s="8"/>
      <c r="D256" s="9"/>
      <c r="E256" s="8"/>
      <c r="F256" s="13"/>
      <c r="G256" s="13">
        <f t="shared" si="11"/>
        <v>0</v>
      </c>
      <c r="K256" s="48"/>
    </row>
    <row r="257" spans="1:11" s="75" customFormat="1" ht="15.75">
      <c r="A257" s="55"/>
      <c r="B257" s="55" t="s">
        <v>50</v>
      </c>
      <c r="C257" s="55"/>
      <c r="D257" s="61">
        <f>D11+D29+D64+D82+D102+D104+D106+D121+D126+D128+D149+D152+D157+D159+D162+D166+D174+D178+D184+D192+D203+D212+D222+D230+D241+D250+D189+D146</f>
        <v>243510792</v>
      </c>
      <c r="E257" s="60"/>
      <c r="F257" s="61">
        <f>F11+F29+F64+F82+F102+F104+F106+F121+F126+F128+F149+F152+F157+F159+F162+F166+F174+F178+F184+F192+F203+F212+F222+F230+F241+F250+F189+F146</f>
        <v>349360968</v>
      </c>
      <c r="G257" s="61">
        <f>F257+D257</f>
        <v>592871760</v>
      </c>
      <c r="H257" s="61">
        <f>G11+G29+G64+G82+G102+G104+G106+G121+G126+G128+G149+G152+G157+G159+G162+G166+G174+G178+G184+G192+G203+G212+G222+G230+G241+G250+G189+G146</f>
        <v>592851760</v>
      </c>
      <c r="I257" s="73">
        <f>H257-G257</f>
        <v>-20000</v>
      </c>
      <c r="J257" s="73"/>
      <c r="K257" s="74"/>
    </row>
    <row r="258" spans="1:7" ht="15" customHeight="1">
      <c r="A258" s="1"/>
      <c r="B258" s="1"/>
      <c r="C258" s="1"/>
      <c r="D258" s="1"/>
      <c r="E258" s="1"/>
      <c r="F258" s="1"/>
      <c r="G258" s="1"/>
    </row>
    <row r="259" spans="1:13" s="16" customFormat="1" ht="35.25" customHeight="1">
      <c r="A259" s="95" t="s">
        <v>184</v>
      </c>
      <c r="B259" s="95"/>
      <c r="C259" s="34"/>
      <c r="D259" s="35"/>
      <c r="E259" s="36"/>
      <c r="F259" s="36" t="s">
        <v>185</v>
      </c>
      <c r="I259" s="25"/>
      <c r="J259" s="25"/>
      <c r="K259" s="31"/>
      <c r="M259" s="25"/>
    </row>
    <row r="260" spans="4:6" ht="18" customHeight="1">
      <c r="D260" s="14">
        <f>D13+D22+D23+D25+D27+D28+D40+D41+D52+D58+D84+D92+D93+D98+D100+D101+D114+D124+D125+D130+D131+D136+D144+D151+D154+D155+D156+D168+D172+D173+D176+D177+D183+D186+D188+D194+D197+D199+D200+D205+D208+D210+D211+D214+D217+D219+D220+D224+D226+D228+D229+D232+D236+D238+D239+D240+D244+D246+D248+D249+D252+D253+D255+D198+D218+D227+D94+D234+D132+D137+D50</f>
        <v>201936085</v>
      </c>
      <c r="F260" s="14">
        <f>F12+F15+F19+F20+F31+F33+F40+F41+F48+F58+F59+F60+F61+F62+F63+F66+F67+F70+F72+F74+F79+F83+F88+F89+F96+F108+F109+F111+F112+F115+F116+F122+F123+F127+F129+F133+F136+F138+F140+F142+F143+F144+F150+F160+F164+F170+F176+F177+F179+F180+F181+F182+F196+F205+F207+F214+F215+F216+F224+F225+F235+F242+F243+F244+F245+F251+F39+F50+F113+F119+F50</f>
        <v>343908473</v>
      </c>
    </row>
    <row r="261" spans="4:6" ht="18" customHeight="1">
      <c r="D261" s="2">
        <f>'[2]свод'!$D$111*1000</f>
        <v>201936085.00000003</v>
      </c>
      <c r="F261" s="2">
        <f>'[2]свод'!$D$123*1000-'[2]свод'!$D$200*1000</f>
        <v>346477719.99999994</v>
      </c>
    </row>
    <row r="262" spans="4:6" ht="18" customHeight="1">
      <c r="D262" s="14">
        <f>D261-D260</f>
        <v>0</v>
      </c>
      <c r="F262" s="14">
        <f>F260-F261</f>
        <v>-2569246.9999999404</v>
      </c>
    </row>
    <row r="263" spans="4:7" ht="18" customHeight="1">
      <c r="D263" s="14"/>
      <c r="G263" s="2" t="s">
        <v>217</v>
      </c>
    </row>
    <row r="264" spans="4:6" ht="18" customHeight="1">
      <c r="D264" s="14"/>
      <c r="F264" s="14"/>
    </row>
    <row r="265" ht="15.75">
      <c r="D265" s="14"/>
    </row>
    <row r="266" spans="3:6" ht="15.75">
      <c r="C266" s="5"/>
      <c r="F266" s="82"/>
    </row>
  </sheetData>
  <sheetProtection/>
  <mergeCells count="79">
    <mergeCell ref="B93:B94"/>
    <mergeCell ref="B170:B171"/>
    <mergeCell ref="C186:C188"/>
    <mergeCell ref="A232:A233"/>
    <mergeCell ref="B232:B233"/>
    <mergeCell ref="A131:A132"/>
    <mergeCell ref="B131:B132"/>
    <mergeCell ref="A136:A137"/>
    <mergeCell ref="B136:B137"/>
    <mergeCell ref="A226:A229"/>
    <mergeCell ref="A31:A32"/>
    <mergeCell ref="B31:B32"/>
    <mergeCell ref="B217:B220"/>
    <mergeCell ref="A95:A96"/>
    <mergeCell ref="B95:B96"/>
    <mergeCell ref="B72:B73"/>
    <mergeCell ref="A72:A73"/>
    <mergeCell ref="A88:A91"/>
    <mergeCell ref="B88:B91"/>
    <mergeCell ref="A93:A94"/>
    <mergeCell ref="A154:A156"/>
    <mergeCell ref="B154:B156"/>
    <mergeCell ref="A33:A37"/>
    <mergeCell ref="B33:B37"/>
    <mergeCell ref="B80:B81"/>
    <mergeCell ref="A70:A71"/>
    <mergeCell ref="B70:B71"/>
    <mergeCell ref="A66:A69"/>
    <mergeCell ref="B66:B69"/>
    <mergeCell ref="B59:B61"/>
    <mergeCell ref="L8:M8"/>
    <mergeCell ref="E8:F8"/>
    <mergeCell ref="H8:K8"/>
    <mergeCell ref="B15:B18"/>
    <mergeCell ref="B8:B9"/>
    <mergeCell ref="C8:D8"/>
    <mergeCell ref="B13:B14"/>
    <mergeCell ref="A236:A240"/>
    <mergeCell ref="B236:B240"/>
    <mergeCell ref="A170:A171"/>
    <mergeCell ref="B208:B211"/>
    <mergeCell ref="B226:B229"/>
    <mergeCell ref="A217:A220"/>
    <mergeCell ref="A112:A113"/>
    <mergeCell ref="B112:B113"/>
    <mergeCell ref="A259:B259"/>
    <mergeCell ref="A197:A200"/>
    <mergeCell ref="B197:B200"/>
    <mergeCell ref="A208:A211"/>
    <mergeCell ref="A246:A249"/>
    <mergeCell ref="B246:B249"/>
    <mergeCell ref="A253:A255"/>
    <mergeCell ref="B253:B255"/>
    <mergeCell ref="A5:G5"/>
    <mergeCell ref="C15:C18"/>
    <mergeCell ref="A15:A18"/>
    <mergeCell ref="B22:B28"/>
    <mergeCell ref="A22:A28"/>
    <mergeCell ref="A13:A14"/>
    <mergeCell ref="B40:B50"/>
    <mergeCell ref="A55:A56"/>
    <mergeCell ref="B55:B56"/>
    <mergeCell ref="A133:A135"/>
    <mergeCell ref="B133:B135"/>
    <mergeCell ref="A109:A110"/>
    <mergeCell ref="A59:A61"/>
    <mergeCell ref="A98:A99"/>
    <mergeCell ref="B97:B99"/>
    <mergeCell ref="B109:B110"/>
    <mergeCell ref="A138:A139"/>
    <mergeCell ref="B138:B139"/>
    <mergeCell ref="A38:A39"/>
    <mergeCell ref="B38:B39"/>
    <mergeCell ref="A115:A119"/>
    <mergeCell ref="B115:B119"/>
    <mergeCell ref="A74:A75"/>
    <mergeCell ref="B74:B75"/>
    <mergeCell ref="A80:A81"/>
    <mergeCell ref="A40:A50"/>
  </mergeCells>
  <printOptions/>
  <pageMargins left="0.3937007874015748" right="0.2362204724409449" top="0.65" bottom="0.26" header="0.43" footer="0.23"/>
  <pageSetup fitToHeight="10" fitToWidth="1" horizontalDpi="600" verticalDpi="600" orientation="landscape" paperSize="9" scale="58" r:id="rId1"/>
  <headerFooter alignWithMargins="0">
    <oddHeader>&amp;C&amp;P</oddHeader>
  </headerFooter>
  <rowBreaks count="1" manualBreakCount="1">
    <brk id="2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2013-02-27T13:26:20Z</cp:lastPrinted>
  <dcterms:created xsi:type="dcterms:W3CDTF">1996-10-08T23:32:33Z</dcterms:created>
  <dcterms:modified xsi:type="dcterms:W3CDTF">2013-03-14T13:56:18Z</dcterms:modified>
  <cp:category/>
  <cp:version/>
  <cp:contentType/>
  <cp:contentStatus/>
</cp:coreProperties>
</file>