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485" tabRatio="546" activeTab="0"/>
  </bookViews>
  <sheets>
    <sheet name="Додаток 1" sheetId="1" r:id="rId1"/>
    <sheet name="зміни" sheetId="2" state="hidden" r:id="rId2"/>
  </sheets>
  <definedNames>
    <definedName name="_xlnm.Print_Area" localSheetId="0">'Додаток 1'!$A$1:$H$50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N35" authorId="0">
      <text>
        <r>
          <rPr>
            <b/>
            <sz val="10"/>
            <rFont val="Tahoma"/>
            <family val="2"/>
          </rPr>
          <t>в т ч восстановление задолж в сумі 299,776</t>
        </r>
      </text>
    </comment>
    <comment ref="R35" authorId="0">
      <text>
        <r>
          <rPr>
            <sz val="8"/>
            <rFont val="Tahoma"/>
            <family val="2"/>
          </rPr>
          <t>кап ремонт Студентської пол-ки</t>
        </r>
      </text>
    </comment>
  </commentList>
</comments>
</file>

<file path=xl/sharedStrings.xml><?xml version="1.0" encoding="utf-8"?>
<sst xmlns="http://schemas.openxmlformats.org/spreadsheetml/2006/main" count="140" uniqueCount="89">
  <si>
    <t>на період 2013-2015 років</t>
  </si>
  <si>
    <t>Найменування завдань</t>
  </si>
  <si>
    <t>Найменування заходу</t>
  </si>
  <si>
    <t>Головний розпорядник бюджетних коштів, виконавці</t>
  </si>
  <si>
    <t>Джерела фінансування</t>
  </si>
  <si>
    <t>Прогнозні обсяги фінансування, тис. грн.</t>
  </si>
  <si>
    <t>Всього</t>
  </si>
  <si>
    <t>За роками</t>
  </si>
  <si>
    <t>Пріоритетний розвиток первинної медико-санітарної допомоги</t>
  </si>
  <si>
    <t>Створення центрів первинної медико-санітарної допомоги</t>
  </si>
  <si>
    <t>ПМСД</t>
  </si>
  <si>
    <t>Поліпшення забезпечення закладів охорони здоров'я міста кваліфікованими медичними кадрами, в тому числі за спеціальністю «Загальна практика-сімейна медицина»</t>
  </si>
  <si>
    <t>Не потребує додаткового фінансування</t>
  </si>
  <si>
    <t>Придбання медикаментів для забезпечення якісної та своєчасної медичної допомоги в лікувально- профілактичних закладах міста</t>
  </si>
  <si>
    <t>Місцевий бюджет</t>
  </si>
  <si>
    <t>Разом за завданням</t>
  </si>
  <si>
    <t>Створення умов для покращення надання якісної медичної допомоги ветеранам війни в лікувально - профілактичних закладах</t>
  </si>
  <si>
    <t>Організація медикаментозного забезпечення та харчування ветеранів війни в госпітальному відділенні КУ „Міська клінічна лікарня №2”</t>
  </si>
  <si>
    <t>Забезпечення пільговим зубопротезуванням інвалідів війни, учасників бойових дій, та інших осіб пільгової категорії</t>
  </si>
  <si>
    <t>Проведення конкурсу на кращу палату для інвалідів та учасників Великої Вітчизняної війни</t>
  </si>
  <si>
    <t>-</t>
  </si>
  <si>
    <t>Надання стоматологічної допомоги населенню міста</t>
  </si>
  <si>
    <t>Закупівля медикаментів для надання стоматологічної допомоги населенню м.Запоріжжя</t>
  </si>
  <si>
    <t>Надання стоматологічної допомоги мешканцям Шевченківського району міста, одержувач бюджетних коштів комунальне підприємство «Міська стоматологічна поліклініка №5»</t>
  </si>
  <si>
    <t>Покращення та оновлення матеріально-технічної бази медичних закладів</t>
  </si>
  <si>
    <t>Реконструкція будівель, інженерних мереж, відділень</t>
  </si>
  <si>
    <t>Проведення капітальних ремонтів в закладах охорони здоров’я м. Запоріжжя</t>
  </si>
  <si>
    <t>Забезпечення лікувально-профілактичних закладів резервними автономними джерелами електропостачання</t>
  </si>
  <si>
    <t>Забезпечення лікувально-профілактичних закладів акумуляторними  батареями</t>
  </si>
  <si>
    <t>Забезпечення лікувально-профілактичних закладів санітарним автотранспортом</t>
  </si>
  <si>
    <t xml:space="preserve">Місцевий бюджет </t>
  </si>
  <si>
    <t>Заміна, реконструкція та капітальний ремонт ліфтового господарства лікувально-профілактичних закладів</t>
  </si>
  <si>
    <t>Погашення кредиторської заборгованості минулого року</t>
  </si>
  <si>
    <t>Підвищення рейтингу галузі охорони здоров’я та рівня престижу медичних працівників м. Запоріжжя</t>
  </si>
  <si>
    <t>Щорічна виплата премій 10 кращим працівникам  галузі охорони здоров’я м.Запоріжжя по 5 тис.грн. по підсумкам конкурсу до Дня медичного працівника (при забезпеченості першочергових витрат)</t>
  </si>
  <si>
    <t>Проведення конкурсів на краще святкове оформлення території лікувально - профілактичного закладу та його структурних підрозділів на День міста, до новорічних та Різдвяних свят</t>
  </si>
  <si>
    <t>Розвиток державно-приватного партнерства в сфері охорони здоров’я</t>
  </si>
  <si>
    <t>Разом за програмою</t>
  </si>
  <si>
    <t xml:space="preserve">Завдання та заходи </t>
  </si>
  <si>
    <t>центри</t>
  </si>
  <si>
    <t>Організація додаткового (другого) сніданку в  палатах для інвалідів війни</t>
  </si>
  <si>
    <t>Запорізька міська рада, управління з питань охорони здоров’я ЗМР</t>
  </si>
  <si>
    <t xml:space="preserve">Секретар міської ради                                                                                                                                                     </t>
  </si>
  <si>
    <t>Р.О.Таран</t>
  </si>
  <si>
    <t>Управління з питань охорони здоров’я ЗМР</t>
  </si>
  <si>
    <t>Управління з питань охорони здоров’я ЗМР, головні лікарі ЛПЗ</t>
  </si>
  <si>
    <t>Управління з питань охорони здоров’я ЗМР, головний лікар ЛПЗ</t>
  </si>
  <si>
    <t>Управління з питань охорони здоров’я ЗМР, головний лікар КП «Міська стоматологічна поліклініка №5»</t>
  </si>
  <si>
    <t>КП"Управління капітального будівництва", управління з питань охорони здоров’я ЗМР, головні лікарі ЛПЗ</t>
  </si>
  <si>
    <t xml:space="preserve">            охорони здоров’я міста Запоріжжя» </t>
  </si>
  <si>
    <t xml:space="preserve">            Додаток 1</t>
  </si>
  <si>
    <t xml:space="preserve">            до «Програми розвитку </t>
  </si>
  <si>
    <t xml:space="preserve">            на період 2013-2015 років</t>
  </si>
  <si>
    <t xml:space="preserve">Підготовка та прийняття рішення про здійснення державно-приватного партнерства в сфері охорони здоров’я  </t>
  </si>
  <si>
    <t>план</t>
  </si>
  <si>
    <t>зміни сесії 25.02</t>
  </si>
  <si>
    <t>зміни сесії 30.01</t>
  </si>
  <si>
    <t>кап.ремонт ліфту 8 Марта</t>
  </si>
  <si>
    <t>кошти виділені на погашення кредит.заборг. на 01.01.13</t>
  </si>
  <si>
    <t>план на 2013 рік по власним надходженням установ (підгрупа 25010000)</t>
  </si>
  <si>
    <t>зміни сесії 29.05</t>
  </si>
  <si>
    <t>зміни сесії 24.04</t>
  </si>
  <si>
    <t>Забезпечення продуктами лікувального харчування  дітей віком до 3-х років хворих на фенілкетонурію</t>
  </si>
  <si>
    <t>Придбання спеціального продукту харчування "Ф-АМ універсал"</t>
  </si>
  <si>
    <t>Оснащення матеріально-технічної бази центрів первинної медико-санітарної допомоги</t>
  </si>
  <si>
    <t>плюс кекв 2220 (фенілкетонурія)  по КФК 080300</t>
  </si>
  <si>
    <t>Перерозподіл коштів виділених на галузь охорони здоров’я міста</t>
  </si>
  <si>
    <t xml:space="preserve">Зменшення : </t>
  </si>
  <si>
    <t>гемодіаліз - 174,950 тис.грн.</t>
  </si>
  <si>
    <t>капітальний ремонт ліфта КУ «Міська поліклініка ім.8 Марта» - 298,8 тис.грн.,</t>
  </si>
  <si>
    <t>Збільшення:</t>
  </si>
  <si>
    <t>забезпечення 2-х дітей хворих на фенілкетонурію - 47,984 тис.грн.</t>
  </si>
  <si>
    <t xml:space="preserve">для створення 2-х Центрів первинної медико-санітарної </t>
  </si>
  <si>
    <t xml:space="preserve">допомоги (ЦПМСД) в Шевченківському районі міста -425,866 тис.грн. </t>
  </si>
  <si>
    <t>зміни сесії 26.06</t>
  </si>
  <si>
    <t>зміни сесії 19.08</t>
  </si>
  <si>
    <t xml:space="preserve">Забезпечення лікувально-профілак- тичних закладів міста медикаментозними засобами </t>
  </si>
  <si>
    <t>Забезпечити хворих на цукровий діабет необхідними перораль- ними цукрознижуючи-ми препаратами</t>
  </si>
  <si>
    <t xml:space="preserve">з виконання «Програми розвитку охорони здоров’я міста Запоріжжя» </t>
  </si>
  <si>
    <t>Оснащення обладнанням довгострокового користування закладів охорони здоров’я</t>
  </si>
  <si>
    <t>обл БР + власні надх установ</t>
  </si>
  <si>
    <t>ДГ</t>
  </si>
  <si>
    <t>ліфт</t>
  </si>
  <si>
    <t>кекв 2210 в сумі 83,206 та кекв 3110 в сумі 298,900 (сумки-укладки); кекв 3110 в сумі 60,0 (авто), кекв 3110 в сумі 300,0 (4 авто)</t>
  </si>
  <si>
    <t xml:space="preserve">Впровадження місцевих надбавок до заробітної плати лікарям загальної практики – сімейним лікарям, дільничним терапевтам, дільничним педіатрам та прикріпленим до них медичним сестрам </t>
  </si>
  <si>
    <t>з 1 вересня вводяться надбавки для сім лікарів по 300грн. та медсестер по 150грн.</t>
  </si>
  <si>
    <t>план на 01.08.13 в сумі 26599,165 мінус 081002 в сумі 9713,056; мінус 081009 в сумі 3161,291; мінус 080500 в сумі 184,734; мінус госпітальне відділення 2 лікарні в сумі 500,002; плюс зміни на сесії 190813</t>
  </si>
  <si>
    <t>на лпу кекв 2730 (через Примулу) плюс 18,076 тис.грн. знято з 081002 (тромболітики 7,203 тис.грн., луцентіс 10,873 тис.грн.); знято з управління по 081009 після проведення тендеру 289,532 тис.грн.та 135,437тис.грн.</t>
  </si>
  <si>
    <t>Забезпечення хворих на цукровий діабет препаратами імпортного виробництва «Амаріл» та «Сіофор» шляхом безоплатного відпуску лікарських засобів за рецептами лікарів у разі амбулаторного лікування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</si>
</sst>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&quot; &quot;##0.000"/>
    <numFmt numFmtId="185" formatCode="#&quot; &quot;##0.0"/>
    <numFmt numFmtId="186" formatCode="#&quot; &quot;##0"/>
    <numFmt numFmtId="187" formatCode="#&quot; &quot;##0.000\ _ "/>
    <numFmt numFmtId="188" formatCode="0.000"/>
    <numFmt numFmtId="189" formatCode="0.0"/>
  </numFmts>
  <fonts count="15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.5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18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 wrapText="1"/>
    </xf>
    <xf numFmtId="184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4" fontId="10" fillId="0" borderId="0" xfId="0" applyNumberFormat="1" applyFont="1" applyAlignment="1">
      <alignment horizontal="center" vertical="center" wrapText="1"/>
    </xf>
    <xf numFmtId="187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84" fontId="6" fillId="0" borderId="0" xfId="17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 horizontal="center" wrapText="1"/>
    </xf>
    <xf numFmtId="184" fontId="10" fillId="0" borderId="0" xfId="0" applyNumberFormat="1" applyFont="1" applyFill="1" applyBorder="1" applyAlignment="1">
      <alignment horizontal="left" vertical="center" wrapText="1"/>
    </xf>
    <xf numFmtId="184" fontId="10" fillId="0" borderId="0" xfId="0" applyNumberFormat="1" applyFont="1" applyAlignment="1">
      <alignment horizontal="left" vertical="center" wrapText="1"/>
    </xf>
    <xf numFmtId="184" fontId="6" fillId="0" borderId="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 horizontal="center" vertical="center" wrapText="1"/>
    </xf>
    <xf numFmtId="0" fontId="6" fillId="0" borderId="0" xfId="17" applyFont="1" applyFill="1" applyBorder="1" applyAlignment="1">
      <alignment horizontal="right"/>
      <protection/>
    </xf>
    <xf numFmtId="187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84" fontId="10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84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188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184" fontId="2" fillId="0" borderId="0" xfId="0" applyNumberFormat="1" applyFont="1" applyBorder="1" applyAlignment="1">
      <alignment horizontal="right"/>
    </xf>
    <xf numFmtId="188" fontId="10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left" vertical="center"/>
    </xf>
    <xf numFmtId="184" fontId="10" fillId="0" borderId="0" xfId="0" applyNumberFormat="1" applyFont="1" applyBorder="1" applyAlignment="1">
      <alignment horizontal="center" vertical="center" wrapText="1"/>
    </xf>
    <xf numFmtId="184" fontId="10" fillId="0" borderId="0" xfId="0" applyNumberFormat="1" applyFont="1" applyFill="1" applyBorder="1" applyAlignment="1">
      <alignment horizontal="center" vertical="center" wrapText="1"/>
    </xf>
    <xf numFmtId="184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5" fontId="10" fillId="0" borderId="0" xfId="0" applyNumberFormat="1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Dod5kochtor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1">
      <pane xSplit="4" ySplit="12" topLeftCell="E22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3" sqref="A13:A18"/>
    </sheetView>
  </sheetViews>
  <sheetFormatPr defaultColWidth="9.00390625" defaultRowHeight="14.25" customHeight="1"/>
  <cols>
    <col min="1" max="1" width="20.875" style="2" customWidth="1"/>
    <col min="2" max="2" width="40.375" style="2" customWidth="1"/>
    <col min="3" max="3" width="21.375" style="2" customWidth="1"/>
    <col min="4" max="5" width="12.625" style="2" customWidth="1"/>
    <col min="6" max="7" width="11.75390625" style="2" customWidth="1"/>
    <col min="8" max="8" width="11.875" style="2" customWidth="1"/>
    <col min="9" max="9" width="8.375" style="62" customWidth="1"/>
    <col min="10" max="10" width="7.375" style="62" customWidth="1"/>
    <col min="11" max="11" width="8.25390625" style="62" customWidth="1"/>
    <col min="12" max="12" width="9.375" style="62" customWidth="1"/>
    <col min="13" max="13" width="9.125" style="62" customWidth="1"/>
    <col min="14" max="14" width="9.375" style="62" customWidth="1"/>
    <col min="15" max="16" width="7.375" style="62" customWidth="1"/>
    <col min="17" max="17" width="9.125" style="62" customWidth="1"/>
    <col min="18" max="18" width="8.875" style="62" customWidth="1"/>
    <col min="19" max="19" width="30.75390625" style="32" customWidth="1"/>
    <col min="20" max="20" width="9.625" style="33" customWidth="1"/>
    <col min="21" max="21" width="9.125" style="33" customWidth="1"/>
    <col min="22" max="22" width="9.625" style="33" bestFit="1" customWidth="1"/>
    <col min="23" max="23" width="8.25390625" style="33" customWidth="1"/>
    <col min="24" max="24" width="9.125" style="34" customWidth="1"/>
    <col min="25" max="25" width="10.375" style="34" customWidth="1"/>
    <col min="26" max="26" width="9.375" style="2" customWidth="1"/>
    <col min="27" max="16384" width="9.125" style="2" customWidth="1"/>
  </cols>
  <sheetData>
    <row r="1" ht="15.75" customHeight="1">
      <c r="E1" s="1" t="s">
        <v>50</v>
      </c>
    </row>
    <row r="2" spans="5:26" ht="15.75" customHeight="1">
      <c r="E2" s="1" t="s">
        <v>51</v>
      </c>
      <c r="T2" s="51"/>
      <c r="U2" s="51"/>
      <c r="V2" s="51"/>
      <c r="W2" s="51"/>
      <c r="X2" s="51"/>
      <c r="Z2" s="54"/>
    </row>
    <row r="3" spans="5:26" ht="15.75" customHeight="1">
      <c r="E3" s="1" t="s">
        <v>49</v>
      </c>
      <c r="T3" s="51"/>
      <c r="U3" s="51"/>
      <c r="V3" s="51"/>
      <c r="W3" s="51"/>
      <c r="X3" s="51"/>
      <c r="Z3" s="54"/>
    </row>
    <row r="4" spans="5:28" ht="15.75" customHeight="1">
      <c r="E4" s="1" t="s">
        <v>52</v>
      </c>
      <c r="S4" s="63"/>
      <c r="T4" s="51"/>
      <c r="U4" s="51"/>
      <c r="V4" s="51"/>
      <c r="W4" s="51"/>
      <c r="X4" s="64"/>
      <c r="Z4" s="54"/>
      <c r="AB4" s="55"/>
    </row>
    <row r="5" ht="15.75" customHeight="1">
      <c r="A5" s="1"/>
    </row>
    <row r="6" spans="1:24" ht="15.75" customHeight="1">
      <c r="A6" s="81" t="s">
        <v>38</v>
      </c>
      <c r="B6" s="81"/>
      <c r="C6" s="81"/>
      <c r="D6" s="81"/>
      <c r="E6" s="81"/>
      <c r="F6" s="81"/>
      <c r="G6" s="81"/>
      <c r="H6" s="81"/>
      <c r="I6" s="65">
        <f>G24/F24</f>
        <v>1.0500166722240747</v>
      </c>
      <c r="J6" s="65">
        <f>H24/G24</f>
        <v>1.0430096856144808</v>
      </c>
      <c r="T6" s="51"/>
      <c r="U6" s="51"/>
      <c r="V6" s="51"/>
      <c r="W6" s="51"/>
      <c r="X6" s="51"/>
    </row>
    <row r="7" spans="1:26" ht="15.75" customHeight="1">
      <c r="A7" s="81" t="s">
        <v>78</v>
      </c>
      <c r="B7" s="81"/>
      <c r="C7" s="81"/>
      <c r="D7" s="81"/>
      <c r="E7" s="81"/>
      <c r="F7" s="81"/>
      <c r="G7" s="81"/>
      <c r="H7" s="81"/>
      <c r="S7" s="60"/>
      <c r="T7" s="56"/>
      <c r="U7" s="56"/>
      <c r="V7" s="56"/>
      <c r="W7" s="56"/>
      <c r="X7" s="57"/>
      <c r="Y7" s="58"/>
      <c r="Z7" s="59"/>
    </row>
    <row r="8" spans="1:26" ht="15.75" customHeight="1">
      <c r="A8" s="82" t="s">
        <v>0</v>
      </c>
      <c r="B8" s="82"/>
      <c r="C8" s="82"/>
      <c r="D8" s="82"/>
      <c r="E8" s="82"/>
      <c r="F8" s="82"/>
      <c r="G8" s="82"/>
      <c r="H8" s="82"/>
      <c r="T8" s="51"/>
      <c r="U8" s="51"/>
      <c r="V8" s="51"/>
      <c r="W8" s="51"/>
      <c r="X8" s="51"/>
      <c r="Z8" s="49"/>
    </row>
    <row r="9" spans="1:26" s="13" customFormat="1" ht="15.75" customHeight="1">
      <c r="A9" s="78" t="s">
        <v>1</v>
      </c>
      <c r="B9" s="78" t="s">
        <v>2</v>
      </c>
      <c r="C9" s="78" t="s">
        <v>3</v>
      </c>
      <c r="D9" s="78" t="s">
        <v>4</v>
      </c>
      <c r="E9" s="78" t="s">
        <v>5</v>
      </c>
      <c r="F9" s="78"/>
      <c r="G9" s="78"/>
      <c r="H9" s="78"/>
      <c r="I9" s="76" t="s">
        <v>54</v>
      </c>
      <c r="J9" s="79" t="s">
        <v>59</v>
      </c>
      <c r="K9" s="79" t="s">
        <v>57</v>
      </c>
      <c r="L9" s="77" t="s">
        <v>58</v>
      </c>
      <c r="M9" s="77" t="s">
        <v>56</v>
      </c>
      <c r="N9" s="77" t="s">
        <v>55</v>
      </c>
      <c r="O9" s="77" t="s">
        <v>61</v>
      </c>
      <c r="P9" s="77" t="s">
        <v>60</v>
      </c>
      <c r="Q9" s="77" t="s">
        <v>74</v>
      </c>
      <c r="R9" s="77" t="s">
        <v>75</v>
      </c>
      <c r="S9" s="53"/>
      <c r="T9" s="52"/>
      <c r="U9" s="52"/>
      <c r="V9" s="52"/>
      <c r="W9" s="52"/>
      <c r="X9" s="52"/>
      <c r="Y9" s="35"/>
      <c r="Z9" s="49"/>
    </row>
    <row r="10" spans="1:26" s="13" customFormat="1" ht="15.75" customHeight="1">
      <c r="A10" s="78"/>
      <c r="B10" s="78"/>
      <c r="C10" s="78"/>
      <c r="D10" s="78"/>
      <c r="E10" s="78" t="s">
        <v>6</v>
      </c>
      <c r="F10" s="78" t="s">
        <v>7</v>
      </c>
      <c r="G10" s="78"/>
      <c r="H10" s="78"/>
      <c r="I10" s="76"/>
      <c r="J10" s="79"/>
      <c r="K10" s="79"/>
      <c r="L10" s="77"/>
      <c r="M10" s="77"/>
      <c r="N10" s="77"/>
      <c r="O10" s="77"/>
      <c r="P10" s="77"/>
      <c r="Q10" s="77"/>
      <c r="R10" s="77"/>
      <c r="S10" s="53"/>
      <c r="T10" s="52"/>
      <c r="U10" s="52"/>
      <c r="V10" s="52"/>
      <c r="W10" s="52"/>
      <c r="X10" s="52"/>
      <c r="Y10" s="35"/>
      <c r="Z10" s="49"/>
    </row>
    <row r="11" spans="1:26" s="13" customFormat="1" ht="15.75" customHeight="1">
      <c r="A11" s="78"/>
      <c r="B11" s="78"/>
      <c r="C11" s="78"/>
      <c r="D11" s="78"/>
      <c r="E11" s="78"/>
      <c r="F11" s="4">
        <v>2013</v>
      </c>
      <c r="G11" s="4">
        <v>2014</v>
      </c>
      <c r="H11" s="4">
        <v>2015</v>
      </c>
      <c r="I11" s="76"/>
      <c r="J11" s="79"/>
      <c r="K11" s="79"/>
      <c r="L11" s="77"/>
      <c r="M11" s="77"/>
      <c r="N11" s="77"/>
      <c r="O11" s="77"/>
      <c r="P11" s="77"/>
      <c r="Q11" s="77"/>
      <c r="R11" s="77"/>
      <c r="S11" s="29"/>
      <c r="T11" s="52"/>
      <c r="U11" s="52"/>
      <c r="V11" s="52"/>
      <c r="W11" s="52"/>
      <c r="X11" s="52"/>
      <c r="Y11" s="35"/>
      <c r="Z11" s="49"/>
    </row>
    <row r="12" spans="1:25" s="13" customFormat="1" ht="14.25" customHeight="1">
      <c r="A12" s="4">
        <v>1</v>
      </c>
      <c r="B12" s="4">
        <v>2</v>
      </c>
      <c r="C12" s="4">
        <v>3</v>
      </c>
      <c r="D12" s="4">
        <v>4</v>
      </c>
      <c r="E12" s="6">
        <v>5</v>
      </c>
      <c r="F12" s="6">
        <v>6</v>
      </c>
      <c r="G12" s="6">
        <v>7</v>
      </c>
      <c r="H12" s="6">
        <v>8</v>
      </c>
      <c r="I12" s="76"/>
      <c r="J12" s="79"/>
      <c r="K12" s="79"/>
      <c r="L12" s="77"/>
      <c r="M12" s="77"/>
      <c r="N12" s="77"/>
      <c r="O12" s="77"/>
      <c r="P12" s="77"/>
      <c r="Q12" s="77"/>
      <c r="R12" s="77"/>
      <c r="S12" s="29"/>
      <c r="T12" s="35">
        <v>80101</v>
      </c>
      <c r="U12" s="35">
        <v>80203</v>
      </c>
      <c r="V12" s="35">
        <v>80300</v>
      </c>
      <c r="W12" s="35">
        <v>80500</v>
      </c>
      <c r="X12" s="35">
        <v>80800</v>
      </c>
      <c r="Y12" s="35">
        <v>150101</v>
      </c>
    </row>
    <row r="13" spans="1:26" s="13" customFormat="1" ht="13.5" customHeight="1">
      <c r="A13" s="73" t="s">
        <v>8</v>
      </c>
      <c r="B13" s="78" t="s">
        <v>9</v>
      </c>
      <c r="C13" s="83" t="s">
        <v>44</v>
      </c>
      <c r="D13" s="72" t="s">
        <v>14</v>
      </c>
      <c r="E13" s="6">
        <f>SUM(F13:H13)</f>
        <v>8</v>
      </c>
      <c r="F13" s="6">
        <f>1+1</f>
        <v>2</v>
      </c>
      <c r="G13" s="6">
        <v>6</v>
      </c>
      <c r="H13" s="6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5"/>
      <c r="U13" s="35"/>
      <c r="V13" s="35"/>
      <c r="W13" s="35"/>
      <c r="X13" s="35"/>
      <c r="Y13" s="35"/>
      <c r="Z13" s="31"/>
    </row>
    <row r="14" spans="1:26" s="13" customFormat="1" ht="13.5" customHeight="1">
      <c r="A14" s="74"/>
      <c r="B14" s="78"/>
      <c r="C14" s="83"/>
      <c r="D14" s="72"/>
      <c r="E14" s="8"/>
      <c r="F14" s="8" t="s">
        <v>39</v>
      </c>
      <c r="G14" s="8" t="s">
        <v>39</v>
      </c>
      <c r="H14" s="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5"/>
      <c r="U14" s="35"/>
      <c r="V14" s="35"/>
      <c r="W14" s="35"/>
      <c r="X14" s="35"/>
      <c r="Y14" s="35"/>
      <c r="Z14" s="31"/>
    </row>
    <row r="15" spans="1:26" s="13" customFormat="1" ht="13.5" customHeight="1">
      <c r="A15" s="74"/>
      <c r="B15" s="78"/>
      <c r="C15" s="83"/>
      <c r="D15" s="72"/>
      <c r="E15" s="7"/>
      <c r="F15" s="7" t="s">
        <v>10</v>
      </c>
      <c r="G15" s="7" t="s">
        <v>10</v>
      </c>
      <c r="H15" s="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5"/>
      <c r="U15" s="35"/>
      <c r="V15" s="35"/>
      <c r="W15" s="35"/>
      <c r="X15" s="35"/>
      <c r="Y15" s="35"/>
      <c r="Z15" s="31"/>
    </row>
    <row r="16" spans="1:26" s="13" customFormat="1" ht="45" customHeight="1">
      <c r="A16" s="74"/>
      <c r="B16" s="15" t="s">
        <v>64</v>
      </c>
      <c r="C16" s="25" t="s">
        <v>45</v>
      </c>
      <c r="D16" s="15" t="s">
        <v>14</v>
      </c>
      <c r="E16" s="16">
        <f>SUM(F16:H16)</f>
        <v>742.106</v>
      </c>
      <c r="F16" s="36">
        <f>83.206+298.9+60+300</f>
        <v>742.106</v>
      </c>
      <c r="G16" s="36"/>
      <c r="H16" s="36"/>
      <c r="I16" s="66"/>
      <c r="J16" s="29"/>
      <c r="K16" s="29"/>
      <c r="L16" s="29"/>
      <c r="M16" s="29"/>
      <c r="N16" s="29"/>
      <c r="O16" s="29"/>
      <c r="P16" s="29">
        <f>83.206+298.9</f>
        <v>382.106</v>
      </c>
      <c r="Q16" s="29"/>
      <c r="R16" s="30">
        <f>60+300</f>
        <v>360</v>
      </c>
      <c r="S16" s="37" t="s">
        <v>83</v>
      </c>
      <c r="T16" s="35"/>
      <c r="U16" s="35"/>
      <c r="V16" s="38"/>
      <c r="W16" s="35"/>
      <c r="X16" s="61">
        <f>83.206+298.9+60+300</f>
        <v>742.106</v>
      </c>
      <c r="Y16" s="35"/>
      <c r="Z16" s="31">
        <f aca="true" t="shared" si="0" ref="Z16:Z40">SUM(T16:Y16)-F16</f>
        <v>0</v>
      </c>
    </row>
    <row r="17" spans="1:26" s="13" customFormat="1" ht="63" customHeight="1">
      <c r="A17" s="74"/>
      <c r="B17" s="15" t="s">
        <v>11</v>
      </c>
      <c r="C17" s="25" t="s">
        <v>45</v>
      </c>
      <c r="D17" s="25" t="s">
        <v>12</v>
      </c>
      <c r="E17" s="17"/>
      <c r="F17" s="17"/>
      <c r="G17" s="17"/>
      <c r="H17" s="1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5"/>
      <c r="U17" s="35"/>
      <c r="V17" s="35"/>
      <c r="W17" s="35"/>
      <c r="X17" s="35"/>
      <c r="Y17" s="35"/>
      <c r="Z17" s="31">
        <f t="shared" si="0"/>
        <v>0</v>
      </c>
    </row>
    <row r="18" spans="1:26" s="13" customFormat="1" ht="75.75" customHeight="1">
      <c r="A18" s="75"/>
      <c r="B18" s="15" t="s">
        <v>84</v>
      </c>
      <c r="C18" s="25" t="s">
        <v>45</v>
      </c>
      <c r="D18" s="15" t="s">
        <v>14</v>
      </c>
      <c r="E18" s="16">
        <f>SUM(F18:H18)</f>
        <v>315.038</v>
      </c>
      <c r="F18" s="17">
        <v>315.038</v>
      </c>
      <c r="G18" s="17"/>
      <c r="H18" s="17"/>
      <c r="I18" s="29"/>
      <c r="J18" s="29"/>
      <c r="K18" s="29"/>
      <c r="L18" s="29"/>
      <c r="M18" s="29"/>
      <c r="N18" s="29"/>
      <c r="O18" s="29"/>
      <c r="P18" s="29"/>
      <c r="Q18" s="29"/>
      <c r="R18" s="29">
        <v>315.038</v>
      </c>
      <c r="S18" s="29" t="s">
        <v>85</v>
      </c>
      <c r="T18" s="35"/>
      <c r="U18" s="35"/>
      <c r="V18" s="35"/>
      <c r="W18" s="35"/>
      <c r="X18" s="43">
        <v>315.038</v>
      </c>
      <c r="Y18" s="35"/>
      <c r="Z18" s="31">
        <f t="shared" si="0"/>
        <v>0</v>
      </c>
    </row>
    <row r="19" spans="1:26" s="13" customFormat="1" ht="13.5" customHeight="1">
      <c r="A19" s="20" t="s">
        <v>15</v>
      </c>
      <c r="B19" s="18"/>
      <c r="C19" s="25"/>
      <c r="D19" s="15"/>
      <c r="E19" s="19">
        <f>SUM(E16:E18)</f>
        <v>1057.144</v>
      </c>
      <c r="F19" s="19">
        <f>SUM(F16:F18)</f>
        <v>1057.144</v>
      </c>
      <c r="G19" s="19">
        <f>SUM(G16:G18)</f>
        <v>0</v>
      </c>
      <c r="H19" s="19">
        <f>SUM(H16:H18)</f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5"/>
      <c r="U19" s="35"/>
      <c r="V19" s="35"/>
      <c r="W19" s="35"/>
      <c r="X19" s="35"/>
      <c r="Y19" s="35"/>
      <c r="Z19" s="31"/>
    </row>
    <row r="20" spans="1:26" s="13" customFormat="1" ht="76.5" customHeight="1">
      <c r="A20" s="21" t="s">
        <v>76</v>
      </c>
      <c r="B20" s="15" t="s">
        <v>13</v>
      </c>
      <c r="C20" s="25" t="s">
        <v>45</v>
      </c>
      <c r="D20" s="15" t="s">
        <v>14</v>
      </c>
      <c r="E20" s="16">
        <f>SUM(F20:H20)</f>
        <v>40960.744</v>
      </c>
      <c r="F20" s="16">
        <f>26599.165-9713.056-3161.291-184.734-500.002-119.225</f>
        <v>12920.856999999998</v>
      </c>
      <c r="G20" s="16">
        <v>13724.859</v>
      </c>
      <c r="H20" s="16">
        <v>14315.028</v>
      </c>
      <c r="I20" s="67"/>
      <c r="J20" s="66"/>
      <c r="K20" s="29"/>
      <c r="L20" s="29"/>
      <c r="M20" s="29"/>
      <c r="N20" s="29"/>
      <c r="O20" s="29"/>
      <c r="P20" s="67"/>
      <c r="Q20" s="67"/>
      <c r="R20" s="67">
        <v>-119.225</v>
      </c>
      <c r="S20" s="37" t="s">
        <v>86</v>
      </c>
      <c r="T20" s="39">
        <f>10455.48-500.002-64.475</f>
        <v>9891.002999999999</v>
      </c>
      <c r="U20" s="39">
        <v>1281.57</v>
      </c>
      <c r="V20" s="39">
        <f>1591.129-42.25</f>
        <v>1548.879</v>
      </c>
      <c r="W20" s="39"/>
      <c r="X20" s="40">
        <f>211.905-12.5</f>
        <v>199.405</v>
      </c>
      <c r="Y20" s="35"/>
      <c r="Z20" s="31">
        <f t="shared" si="0"/>
        <v>0</v>
      </c>
    </row>
    <row r="21" spans="1:26" s="13" customFormat="1" ht="13.5" customHeight="1">
      <c r="A21" s="20" t="s">
        <v>15</v>
      </c>
      <c r="B21" s="18"/>
      <c r="C21" s="25"/>
      <c r="D21" s="15"/>
      <c r="E21" s="19">
        <f>E20</f>
        <v>40960.744</v>
      </c>
      <c r="F21" s="19">
        <f>F20</f>
        <v>12920.856999999998</v>
      </c>
      <c r="G21" s="19">
        <f>G20</f>
        <v>13724.859</v>
      </c>
      <c r="H21" s="19">
        <f>H20</f>
        <v>14315.028</v>
      </c>
      <c r="I21" s="67"/>
      <c r="J21" s="29"/>
      <c r="K21" s="29"/>
      <c r="L21" s="29"/>
      <c r="M21" s="29"/>
      <c r="N21" s="29"/>
      <c r="O21" s="29"/>
      <c r="P21" s="67"/>
      <c r="Q21" s="67"/>
      <c r="R21" s="67"/>
      <c r="S21" s="30"/>
      <c r="T21" s="35"/>
      <c r="U21" s="35"/>
      <c r="V21" s="35"/>
      <c r="W21" s="35"/>
      <c r="X21" s="35"/>
      <c r="Y21" s="35"/>
      <c r="Z21" s="31"/>
    </row>
    <row r="22" spans="1:26" s="13" customFormat="1" ht="80.25" customHeight="1">
      <c r="A22" s="21" t="s">
        <v>77</v>
      </c>
      <c r="B22" s="15" t="s">
        <v>88</v>
      </c>
      <c r="C22" s="25" t="s">
        <v>45</v>
      </c>
      <c r="D22" s="15" t="s">
        <v>14</v>
      </c>
      <c r="E22" s="16">
        <f>SUM(F22:H22)</f>
        <v>443.045</v>
      </c>
      <c r="F22" s="16">
        <f>135.437+307.608</f>
        <v>443.045</v>
      </c>
      <c r="G22" s="16"/>
      <c r="H22" s="16"/>
      <c r="I22" s="67"/>
      <c r="J22" s="29"/>
      <c r="K22" s="29"/>
      <c r="L22" s="29"/>
      <c r="M22" s="29"/>
      <c r="N22" s="29"/>
      <c r="O22" s="29"/>
      <c r="P22" s="67"/>
      <c r="Q22" s="67"/>
      <c r="R22" s="68">
        <f>18.076+289.532+135.437</f>
        <v>443.045</v>
      </c>
      <c r="S22" s="41" t="s">
        <v>87</v>
      </c>
      <c r="T22" s="35">
        <f>182.52+93.187</f>
        <v>275.707</v>
      </c>
      <c r="U22" s="35"/>
      <c r="V22" s="35">
        <f>125.088+42.25</f>
        <v>167.338</v>
      </c>
      <c r="W22" s="35"/>
      <c r="X22" s="35"/>
      <c r="Y22" s="35"/>
      <c r="Z22" s="31">
        <f t="shared" si="0"/>
        <v>0</v>
      </c>
    </row>
    <row r="23" spans="1:26" s="13" customFormat="1" ht="15.75" customHeight="1">
      <c r="A23" s="20" t="s">
        <v>15</v>
      </c>
      <c r="B23" s="18"/>
      <c r="C23" s="25"/>
      <c r="D23" s="15"/>
      <c r="E23" s="19">
        <f>E22</f>
        <v>443.045</v>
      </c>
      <c r="F23" s="19">
        <f>F22</f>
        <v>443.045</v>
      </c>
      <c r="G23" s="19">
        <f>G22</f>
        <v>0</v>
      </c>
      <c r="H23" s="19">
        <f>H22</f>
        <v>0</v>
      </c>
      <c r="I23" s="67"/>
      <c r="J23" s="29"/>
      <c r="K23" s="29"/>
      <c r="L23" s="29"/>
      <c r="M23" s="29"/>
      <c r="N23" s="29"/>
      <c r="O23" s="29"/>
      <c r="P23" s="67"/>
      <c r="Q23" s="67"/>
      <c r="R23" s="67"/>
      <c r="S23" s="30"/>
      <c r="T23" s="35"/>
      <c r="U23" s="35"/>
      <c r="V23" s="35"/>
      <c r="W23" s="35"/>
      <c r="X23" s="35"/>
      <c r="Y23" s="35"/>
      <c r="Z23" s="31"/>
    </row>
    <row r="24" spans="1:26" s="13" customFormat="1" ht="106.5" customHeight="1">
      <c r="A24" s="21" t="s">
        <v>62</v>
      </c>
      <c r="B24" s="15" t="s">
        <v>63</v>
      </c>
      <c r="C24" s="25" t="s">
        <v>45</v>
      </c>
      <c r="D24" s="15" t="s">
        <v>14</v>
      </c>
      <c r="E24" s="16">
        <f>SUM(F24:H24)</f>
        <v>150.91899999999998</v>
      </c>
      <c r="F24" s="16">
        <v>47.984</v>
      </c>
      <c r="G24" s="16">
        <v>50.384</v>
      </c>
      <c r="H24" s="16">
        <v>52.551</v>
      </c>
      <c r="I24" s="69"/>
      <c r="J24" s="69"/>
      <c r="K24" s="29"/>
      <c r="L24" s="29"/>
      <c r="M24" s="29"/>
      <c r="N24" s="29"/>
      <c r="O24" s="29"/>
      <c r="P24" s="67">
        <v>47.984</v>
      </c>
      <c r="Q24" s="67"/>
      <c r="R24" s="67"/>
      <c r="S24" s="42" t="s">
        <v>65</v>
      </c>
      <c r="T24" s="35"/>
      <c r="U24" s="35"/>
      <c r="V24" s="35">
        <v>47.984</v>
      </c>
      <c r="W24" s="35"/>
      <c r="X24" s="35"/>
      <c r="Y24" s="35"/>
      <c r="Z24" s="31">
        <f t="shared" si="0"/>
        <v>0</v>
      </c>
    </row>
    <row r="25" spans="1:26" s="13" customFormat="1" ht="13.5" customHeight="1">
      <c r="A25" s="20" t="s">
        <v>15</v>
      </c>
      <c r="B25" s="18"/>
      <c r="C25" s="25"/>
      <c r="D25" s="15"/>
      <c r="E25" s="19">
        <f>E24</f>
        <v>150.91899999999998</v>
      </c>
      <c r="F25" s="19">
        <f>F24</f>
        <v>47.984</v>
      </c>
      <c r="G25" s="19">
        <f>G24</f>
        <v>50.384</v>
      </c>
      <c r="H25" s="19">
        <f>H24</f>
        <v>52.551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5"/>
      <c r="U25" s="35"/>
      <c r="V25" s="35"/>
      <c r="W25" s="35"/>
      <c r="X25" s="35"/>
      <c r="Y25" s="35"/>
      <c r="Z25" s="31"/>
    </row>
    <row r="26" spans="1:26" s="13" customFormat="1" ht="59.25" customHeight="1">
      <c r="A26" s="73" t="s">
        <v>16</v>
      </c>
      <c r="B26" s="15" t="s">
        <v>17</v>
      </c>
      <c r="C26" s="25" t="s">
        <v>46</v>
      </c>
      <c r="D26" s="15" t="s">
        <v>14</v>
      </c>
      <c r="E26" s="16">
        <f>SUM(F26:H26)</f>
        <v>2976.382</v>
      </c>
      <c r="F26" s="16">
        <v>936.382</v>
      </c>
      <c r="G26" s="16">
        <v>1020</v>
      </c>
      <c r="H26" s="16">
        <v>1020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5">
        <f>500.002+436.38</f>
        <v>936.3820000000001</v>
      </c>
      <c r="U26" s="35"/>
      <c r="V26" s="35"/>
      <c r="W26" s="35"/>
      <c r="X26" s="35"/>
      <c r="Y26" s="35"/>
      <c r="Z26" s="31">
        <f t="shared" si="0"/>
        <v>0</v>
      </c>
    </row>
    <row r="27" spans="1:26" s="13" customFormat="1" ht="47.25" customHeight="1">
      <c r="A27" s="74"/>
      <c r="B27" s="4" t="s">
        <v>40</v>
      </c>
      <c r="C27" s="14" t="s">
        <v>45</v>
      </c>
      <c r="D27" s="4" t="s">
        <v>14</v>
      </c>
      <c r="E27" s="9">
        <f>SUM(F27:H27)</f>
        <v>739.3140000000001</v>
      </c>
      <c r="F27" s="9">
        <v>235.065</v>
      </c>
      <c r="G27" s="9">
        <v>246.818</v>
      </c>
      <c r="H27" s="9">
        <v>257.431</v>
      </c>
      <c r="I27" s="70"/>
      <c r="J27" s="70"/>
      <c r="K27" s="70"/>
      <c r="L27" s="70"/>
      <c r="M27" s="29"/>
      <c r="N27" s="29"/>
      <c r="O27" s="29"/>
      <c r="P27" s="29"/>
      <c r="Q27" s="29"/>
      <c r="R27" s="29"/>
      <c r="S27" s="29"/>
      <c r="T27" s="43">
        <v>235.065</v>
      </c>
      <c r="U27" s="35"/>
      <c r="V27" s="35"/>
      <c r="W27" s="35"/>
      <c r="X27" s="35"/>
      <c r="Y27" s="35"/>
      <c r="Z27" s="31">
        <f t="shared" si="0"/>
        <v>0</v>
      </c>
    </row>
    <row r="28" spans="1:26" s="13" customFormat="1" ht="48" customHeight="1">
      <c r="A28" s="74"/>
      <c r="B28" s="4" t="s">
        <v>18</v>
      </c>
      <c r="C28" s="14" t="s">
        <v>45</v>
      </c>
      <c r="D28" s="4" t="s">
        <v>14</v>
      </c>
      <c r="E28" s="9">
        <f>SUM(F28:H28)</f>
        <v>6497.488</v>
      </c>
      <c r="F28" s="9">
        <f>1212.474+206.99</f>
        <v>1419.464</v>
      </c>
      <c r="G28" s="9">
        <v>2485.572</v>
      </c>
      <c r="H28" s="9">
        <v>2592.452</v>
      </c>
      <c r="I28" s="44">
        <v>1212.474</v>
      </c>
      <c r="J28" s="44"/>
      <c r="K28" s="44"/>
      <c r="L28" s="44"/>
      <c r="M28" s="44"/>
      <c r="N28" s="44"/>
      <c r="O28" s="44">
        <v>206.99</v>
      </c>
      <c r="P28" s="44"/>
      <c r="Q28" s="44"/>
      <c r="R28" s="44"/>
      <c r="S28" s="44"/>
      <c r="T28" s="35"/>
      <c r="U28" s="35"/>
      <c r="V28" s="35">
        <f>99.522+43.2</f>
        <v>142.722</v>
      </c>
      <c r="W28" s="35">
        <f>1112.952+163.79</f>
        <v>1276.742</v>
      </c>
      <c r="X28" s="35"/>
      <c r="Y28" s="35"/>
      <c r="Z28" s="31">
        <f t="shared" si="0"/>
        <v>0</v>
      </c>
    </row>
    <row r="29" spans="1:26" s="13" customFormat="1" ht="47.25" customHeight="1">
      <c r="A29" s="75"/>
      <c r="B29" s="4" t="s">
        <v>19</v>
      </c>
      <c r="C29" s="14" t="s">
        <v>45</v>
      </c>
      <c r="D29" s="14" t="s">
        <v>12</v>
      </c>
      <c r="E29" s="10" t="s">
        <v>20</v>
      </c>
      <c r="F29" s="10" t="s">
        <v>20</v>
      </c>
      <c r="G29" s="10" t="s">
        <v>20</v>
      </c>
      <c r="H29" s="10" t="s">
        <v>20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5"/>
      <c r="U29" s="35"/>
      <c r="V29" s="35"/>
      <c r="W29" s="35"/>
      <c r="X29" s="35"/>
      <c r="Y29" s="35"/>
      <c r="Z29" s="31"/>
    </row>
    <row r="30" spans="1:26" s="13" customFormat="1" ht="13.5" customHeight="1">
      <c r="A30" s="12" t="s">
        <v>15</v>
      </c>
      <c r="B30" s="5"/>
      <c r="C30" s="14"/>
      <c r="D30" s="4"/>
      <c r="E30" s="10">
        <f>SUM(E26:E28)</f>
        <v>10213.184000000001</v>
      </c>
      <c r="F30" s="10">
        <f>SUM(F26:F28)</f>
        <v>2590.911</v>
      </c>
      <c r="G30" s="10">
        <f>SUM(G26:G28)</f>
        <v>3752.3900000000003</v>
      </c>
      <c r="H30" s="10">
        <f>SUM(H26:H28)</f>
        <v>3869.8830000000003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5"/>
      <c r="U30" s="35"/>
      <c r="V30" s="35"/>
      <c r="W30" s="35"/>
      <c r="X30" s="35"/>
      <c r="Y30" s="35"/>
      <c r="Z30" s="31"/>
    </row>
    <row r="31" spans="1:26" s="13" customFormat="1" ht="60" customHeight="1">
      <c r="A31" s="11" t="s">
        <v>21</v>
      </c>
      <c r="B31" s="4" t="s">
        <v>22</v>
      </c>
      <c r="C31" s="14" t="s">
        <v>45</v>
      </c>
      <c r="D31" s="4" t="s">
        <v>14</v>
      </c>
      <c r="E31" s="9">
        <f>SUM(F31:H31)</f>
        <v>581.017</v>
      </c>
      <c r="F31" s="9">
        <v>184.734</v>
      </c>
      <c r="G31" s="9">
        <v>193.971</v>
      </c>
      <c r="H31" s="9">
        <v>202.312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5"/>
      <c r="U31" s="35"/>
      <c r="V31" s="35"/>
      <c r="W31" s="45">
        <v>184.734</v>
      </c>
      <c r="X31" s="35"/>
      <c r="Y31" s="35"/>
      <c r="Z31" s="31">
        <f t="shared" si="0"/>
        <v>0</v>
      </c>
    </row>
    <row r="32" spans="1:26" s="13" customFormat="1" ht="89.25" customHeight="1">
      <c r="A32" s="11"/>
      <c r="B32" s="4" t="s">
        <v>23</v>
      </c>
      <c r="C32" s="14" t="s">
        <v>47</v>
      </c>
      <c r="D32" s="4" t="s">
        <v>14</v>
      </c>
      <c r="E32" s="9">
        <f>SUM(F32:H32)</f>
        <v>2148.379</v>
      </c>
      <c r="F32" s="9">
        <v>683.077</v>
      </c>
      <c r="G32" s="9">
        <v>717.231</v>
      </c>
      <c r="H32" s="9">
        <v>748.071</v>
      </c>
      <c r="I32" s="69"/>
      <c r="J32" s="69"/>
      <c r="K32" s="29"/>
      <c r="L32" s="29"/>
      <c r="M32" s="29"/>
      <c r="N32" s="29"/>
      <c r="O32" s="29"/>
      <c r="P32" s="29"/>
      <c r="Q32" s="29"/>
      <c r="R32" s="29"/>
      <c r="S32" s="29"/>
      <c r="T32" s="35"/>
      <c r="U32" s="35"/>
      <c r="V32" s="35"/>
      <c r="W32" s="43">
        <v>683.077</v>
      </c>
      <c r="X32" s="35"/>
      <c r="Y32" s="35"/>
      <c r="Z32" s="31">
        <f t="shared" si="0"/>
        <v>0</v>
      </c>
    </row>
    <row r="33" spans="1:26" s="13" customFormat="1" ht="13.5" customHeight="1">
      <c r="A33" s="12" t="s">
        <v>15</v>
      </c>
      <c r="B33" s="5"/>
      <c r="C33" s="14"/>
      <c r="D33" s="4"/>
      <c r="E33" s="10">
        <f>SUM(E31:E32)</f>
        <v>2729.3959999999997</v>
      </c>
      <c r="F33" s="10">
        <f>SUM(F31:F32)</f>
        <v>867.811</v>
      </c>
      <c r="G33" s="10">
        <f>SUM(G31:G32)</f>
        <v>911.202</v>
      </c>
      <c r="H33" s="10">
        <f>SUM(H31:H32)</f>
        <v>950.383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29"/>
      <c r="T33" s="35"/>
      <c r="U33" s="35"/>
      <c r="V33" s="35"/>
      <c r="W33" s="35"/>
      <c r="X33" s="35"/>
      <c r="Y33" s="35"/>
      <c r="Z33" s="31"/>
    </row>
    <row r="34" spans="1:26" s="13" customFormat="1" ht="94.5" customHeight="1">
      <c r="A34" s="22" t="s">
        <v>24</v>
      </c>
      <c r="B34" s="48" t="s">
        <v>25</v>
      </c>
      <c r="C34" s="14" t="s">
        <v>48</v>
      </c>
      <c r="D34" s="4" t="s">
        <v>14</v>
      </c>
      <c r="E34" s="9">
        <f aca="true" t="shared" si="1" ref="E34:E41">SUM(F34:H34)</f>
        <v>52489.394</v>
      </c>
      <c r="F34" s="9">
        <f>Y34</f>
        <v>15597.604000000001</v>
      </c>
      <c r="G34" s="9">
        <v>20891.79</v>
      </c>
      <c r="H34" s="9">
        <v>16000</v>
      </c>
      <c r="I34" s="30">
        <v>1916.316</v>
      </c>
      <c r="J34" s="30"/>
      <c r="K34" s="30"/>
      <c r="L34" s="30">
        <f>-661.046-1189.054</f>
        <v>-1850.1000000000001</v>
      </c>
      <c r="M34" s="30">
        <v>1191.054</v>
      </c>
      <c r="N34" s="30">
        <v>6543.142</v>
      </c>
      <c r="O34" s="30"/>
      <c r="P34" s="30"/>
      <c r="Q34" s="30">
        <v>-910.68</v>
      </c>
      <c r="R34" s="30">
        <f>6250-596.791+949.374+4.564+2027.88+72.845</f>
        <v>8707.872</v>
      </c>
      <c r="S34" s="30"/>
      <c r="T34" s="46"/>
      <c r="U34" s="35"/>
      <c r="V34" s="35"/>
      <c r="W34" s="35"/>
      <c r="X34" s="35"/>
      <c r="Y34" s="43">
        <f>1916.316-1850.1+1191.054+6543.142-910.68+6250-596.791+949.374+4.564+2027.88+72.845</f>
        <v>15597.604000000001</v>
      </c>
      <c r="Z34" s="31">
        <f t="shared" si="0"/>
        <v>0</v>
      </c>
    </row>
    <row r="35" spans="1:26" s="13" customFormat="1" ht="92.25" customHeight="1">
      <c r="A35" s="23"/>
      <c r="B35" s="48" t="s">
        <v>26</v>
      </c>
      <c r="C35" s="14" t="s">
        <v>48</v>
      </c>
      <c r="D35" s="4" t="s">
        <v>14</v>
      </c>
      <c r="E35" s="9">
        <f t="shared" si="1"/>
        <v>29049.126</v>
      </c>
      <c r="F35" s="9">
        <f>2191.7-298.9-299.776+1229.308+60+1139.008-300</f>
        <v>3721.3399999999992</v>
      </c>
      <c r="G35" s="9">
        <v>12663.893</v>
      </c>
      <c r="H35" s="9">
        <v>12663.893</v>
      </c>
      <c r="I35" s="30">
        <v>2191.7</v>
      </c>
      <c r="J35" s="30"/>
      <c r="K35" s="30">
        <v>-298.9</v>
      </c>
      <c r="L35" s="30">
        <v>-299.776</v>
      </c>
      <c r="M35" s="30"/>
      <c r="N35" s="30">
        <f>929.532+299.776</f>
        <v>1229.308</v>
      </c>
      <c r="O35" s="30"/>
      <c r="P35" s="30">
        <v>60</v>
      </c>
      <c r="Q35" s="30"/>
      <c r="R35" s="30">
        <f>1139.008-300</f>
        <v>839.008</v>
      </c>
      <c r="S35" s="30"/>
      <c r="T35" s="43">
        <f>1441.3-298.786+1228.318+60-300</f>
        <v>2130.832</v>
      </c>
      <c r="U35" s="43">
        <v>210</v>
      </c>
      <c r="V35" s="43">
        <f>540.4-298.9-0.99+0.99+1139.008</f>
        <v>1380.508</v>
      </c>
      <c r="W35" s="43"/>
      <c r="X35" s="43"/>
      <c r="Y35" s="35"/>
      <c r="Z35" s="31">
        <f t="shared" si="0"/>
        <v>0</v>
      </c>
    </row>
    <row r="36" spans="1:26" s="13" customFormat="1" ht="47.25" customHeight="1">
      <c r="A36" s="23"/>
      <c r="B36" s="48" t="s">
        <v>79</v>
      </c>
      <c r="C36" s="14" t="s">
        <v>45</v>
      </c>
      <c r="D36" s="4" t="s">
        <v>14</v>
      </c>
      <c r="E36" s="9">
        <f t="shared" si="1"/>
        <v>9747.381</v>
      </c>
      <c r="F36" s="9">
        <f>SUM(T36:X36)</f>
        <v>2947.381</v>
      </c>
      <c r="G36" s="9">
        <v>5400</v>
      </c>
      <c r="H36" s="9">
        <v>1400</v>
      </c>
      <c r="I36" s="30"/>
      <c r="J36" s="30"/>
      <c r="K36" s="30"/>
      <c r="L36" s="71"/>
      <c r="M36" s="71"/>
      <c r="N36" s="71"/>
      <c r="O36" s="30"/>
      <c r="P36" s="30"/>
      <c r="Q36" s="30"/>
      <c r="R36" s="30">
        <v>99</v>
      </c>
      <c r="S36" s="50" t="s">
        <v>80</v>
      </c>
      <c r="T36" s="35">
        <f>527.51+117.913+204.71+228.884</f>
        <v>1079.017</v>
      </c>
      <c r="U36" s="35">
        <f>409.3-108+99</f>
        <v>400.3</v>
      </c>
      <c r="V36" s="35">
        <f>577.377+578+140.071</f>
        <v>1295.4479999999999</v>
      </c>
      <c r="W36" s="35">
        <v>172.616</v>
      </c>
      <c r="X36" s="35"/>
      <c r="Y36" s="35"/>
      <c r="Z36" s="31">
        <f t="shared" si="0"/>
        <v>0</v>
      </c>
    </row>
    <row r="37" spans="1:26" s="13" customFormat="1" ht="44.25" customHeight="1">
      <c r="A37" s="23"/>
      <c r="B37" s="48" t="s">
        <v>27</v>
      </c>
      <c r="C37" s="14" t="s">
        <v>45</v>
      </c>
      <c r="D37" s="4" t="s">
        <v>14</v>
      </c>
      <c r="E37" s="9">
        <f t="shared" si="1"/>
        <v>2997.3900000000003</v>
      </c>
      <c r="F37" s="9">
        <f>SUM(T37:X37)</f>
        <v>1007.8900000000001</v>
      </c>
      <c r="G37" s="9">
        <v>1989.5</v>
      </c>
      <c r="H37" s="9"/>
      <c r="I37" s="29"/>
      <c r="J37" s="29"/>
      <c r="K37" s="29"/>
      <c r="L37" s="71"/>
      <c r="M37" s="71"/>
      <c r="N37" s="71"/>
      <c r="O37" s="29"/>
      <c r="P37" s="29"/>
      <c r="Q37" s="29"/>
      <c r="R37" s="29"/>
      <c r="S37" s="53" t="s">
        <v>81</v>
      </c>
      <c r="T37" s="35">
        <f>368.29+466.6+65</f>
        <v>899.8900000000001</v>
      </c>
      <c r="U37" s="35">
        <f>149.3-41.3</f>
        <v>108.00000000000001</v>
      </c>
      <c r="V37" s="35"/>
      <c r="W37" s="35"/>
      <c r="X37" s="35"/>
      <c r="Y37" s="35"/>
      <c r="Z37" s="31">
        <f t="shared" si="0"/>
        <v>0</v>
      </c>
    </row>
    <row r="38" spans="1:26" s="13" customFormat="1" ht="44.25" customHeight="1">
      <c r="A38" s="23"/>
      <c r="B38" s="48" t="s">
        <v>28</v>
      </c>
      <c r="C38" s="14" t="s">
        <v>45</v>
      </c>
      <c r="D38" s="4" t="s">
        <v>14</v>
      </c>
      <c r="E38" s="9">
        <f t="shared" si="1"/>
        <v>82.5</v>
      </c>
      <c r="F38" s="9"/>
      <c r="G38" s="9">
        <v>82.5</v>
      </c>
      <c r="H38" s="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53"/>
      <c r="T38" s="35"/>
      <c r="U38" s="35"/>
      <c r="V38" s="35"/>
      <c r="W38" s="35"/>
      <c r="X38" s="35"/>
      <c r="Y38" s="35"/>
      <c r="Z38" s="31">
        <f t="shared" si="0"/>
        <v>0</v>
      </c>
    </row>
    <row r="39" spans="1:26" s="13" customFormat="1" ht="45.75" customHeight="1">
      <c r="A39" s="23"/>
      <c r="B39" s="48" t="s">
        <v>29</v>
      </c>
      <c r="C39" s="14" t="s">
        <v>45</v>
      </c>
      <c r="D39" s="4" t="s">
        <v>30</v>
      </c>
      <c r="E39" s="9">
        <f t="shared" si="1"/>
        <v>1440</v>
      </c>
      <c r="F39" s="9"/>
      <c r="G39" s="9">
        <v>720</v>
      </c>
      <c r="H39" s="9">
        <v>720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3"/>
      <c r="T39" s="35"/>
      <c r="U39" s="35"/>
      <c r="V39" s="35"/>
      <c r="W39" s="35"/>
      <c r="X39" s="35"/>
      <c r="Y39" s="35"/>
      <c r="Z39" s="31">
        <f t="shared" si="0"/>
        <v>0</v>
      </c>
    </row>
    <row r="40" spans="1:26" s="13" customFormat="1" ht="45" customHeight="1">
      <c r="A40" s="24"/>
      <c r="B40" s="48" t="s">
        <v>31</v>
      </c>
      <c r="C40" s="14" t="s">
        <v>45</v>
      </c>
      <c r="D40" s="4" t="s">
        <v>30</v>
      </c>
      <c r="E40" s="9">
        <f t="shared" si="1"/>
        <v>2925.6</v>
      </c>
      <c r="F40" s="9">
        <f>SUM(T40:X40)</f>
        <v>382.6</v>
      </c>
      <c r="G40" s="9">
        <v>500</v>
      </c>
      <c r="H40" s="9">
        <v>2043</v>
      </c>
      <c r="I40" s="66"/>
      <c r="J40" s="66"/>
      <c r="K40" s="29"/>
      <c r="L40" s="29"/>
      <c r="M40" s="29"/>
      <c r="N40" s="29"/>
      <c r="O40" s="29"/>
      <c r="P40" s="29"/>
      <c r="Q40" s="29"/>
      <c r="R40" s="29"/>
      <c r="S40" s="50" t="s">
        <v>82</v>
      </c>
      <c r="T40" s="35">
        <v>382.6</v>
      </c>
      <c r="U40" s="35"/>
      <c r="V40" s="35"/>
      <c r="W40" s="35"/>
      <c r="X40" s="35"/>
      <c r="Y40" s="35"/>
      <c r="Z40" s="31">
        <f t="shared" si="0"/>
        <v>0</v>
      </c>
    </row>
    <row r="41" spans="1:26" s="13" customFormat="1" ht="46.5" customHeight="1">
      <c r="A41" s="11"/>
      <c r="B41" s="48" t="s">
        <v>32</v>
      </c>
      <c r="C41" s="14" t="s">
        <v>45</v>
      </c>
      <c r="D41" s="4" t="s">
        <v>30</v>
      </c>
      <c r="E41" s="9">
        <f t="shared" si="1"/>
        <v>6744.3820000000005</v>
      </c>
      <c r="F41" s="9">
        <f>5238.001+1506.381</f>
        <v>6744.3820000000005</v>
      </c>
      <c r="G41" s="9"/>
      <c r="H41" s="9"/>
      <c r="I41" s="29"/>
      <c r="J41" s="66"/>
      <c r="K41" s="29"/>
      <c r="L41" s="29"/>
      <c r="M41" s="29"/>
      <c r="N41" s="29"/>
      <c r="O41" s="29"/>
      <c r="P41" s="29"/>
      <c r="Q41" s="29"/>
      <c r="R41" s="29"/>
      <c r="S41" s="29"/>
      <c r="T41" s="38">
        <f>3021.525+298.786</f>
        <v>3320.311</v>
      </c>
      <c r="U41" s="38">
        <v>11.4</v>
      </c>
      <c r="V41" s="38">
        <f>55.2+0.99</f>
        <v>56.190000000000005</v>
      </c>
      <c r="W41" s="35"/>
      <c r="X41" s="35"/>
      <c r="Y41" s="38">
        <f>1850.1+1506.381</f>
        <v>3356.4809999999998</v>
      </c>
      <c r="Z41" s="31">
        <f>SUM(T41:Y41)-F41</f>
        <v>0</v>
      </c>
    </row>
    <row r="42" spans="1:26" s="13" customFormat="1" ht="14.25" customHeight="1">
      <c r="A42" s="12" t="s">
        <v>15</v>
      </c>
      <c r="B42" s="5"/>
      <c r="C42" s="28"/>
      <c r="D42" s="5"/>
      <c r="E42" s="10">
        <f>SUM(E34:E41)</f>
        <v>105475.773</v>
      </c>
      <c r="F42" s="10">
        <f>SUM(F34:F41)</f>
        <v>30401.197</v>
      </c>
      <c r="G42" s="10">
        <f>SUM(G34:G41)</f>
        <v>42247.683000000005</v>
      </c>
      <c r="H42" s="10">
        <f>SUM(H34:H41)</f>
        <v>32826.893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5"/>
      <c r="U42" s="35"/>
      <c r="V42" s="35"/>
      <c r="W42" s="35"/>
      <c r="X42" s="35"/>
      <c r="Y42" s="35"/>
      <c r="Z42" s="31"/>
    </row>
    <row r="43" spans="1:26" s="13" customFormat="1" ht="78" customHeight="1">
      <c r="A43" s="80" t="s">
        <v>33</v>
      </c>
      <c r="B43" s="4" t="s">
        <v>34</v>
      </c>
      <c r="C43" s="14" t="s">
        <v>44</v>
      </c>
      <c r="D43" s="4" t="s">
        <v>14</v>
      </c>
      <c r="E43" s="9">
        <f>SUM(F43:H43)</f>
        <v>100</v>
      </c>
      <c r="F43" s="9"/>
      <c r="G43" s="9">
        <v>50</v>
      </c>
      <c r="H43" s="9">
        <v>50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5"/>
      <c r="U43" s="35"/>
      <c r="V43" s="35"/>
      <c r="W43" s="35"/>
      <c r="X43" s="35"/>
      <c r="Y43" s="35"/>
      <c r="Z43" s="31">
        <f>SUM(T43:Y43)-F43</f>
        <v>0</v>
      </c>
    </row>
    <row r="44" spans="1:26" s="13" customFormat="1" ht="75.75" customHeight="1">
      <c r="A44" s="80"/>
      <c r="B44" s="4" t="s">
        <v>35</v>
      </c>
      <c r="C44" s="14" t="s">
        <v>45</v>
      </c>
      <c r="D44" s="14" t="s">
        <v>12</v>
      </c>
      <c r="E44" s="9"/>
      <c r="F44" s="9"/>
      <c r="G44" s="9"/>
      <c r="H44" s="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5"/>
      <c r="U44" s="35"/>
      <c r="V44" s="35"/>
      <c r="W44" s="35"/>
      <c r="X44" s="35"/>
      <c r="Y44" s="35"/>
      <c r="Z44" s="31">
        <f>SUM(T44:Y44)-F44</f>
        <v>0</v>
      </c>
    </row>
    <row r="45" spans="1:26" s="13" customFormat="1" ht="14.25" customHeight="1">
      <c r="A45" s="12" t="s">
        <v>15</v>
      </c>
      <c r="B45" s="5"/>
      <c r="C45" s="14"/>
      <c r="D45" s="4"/>
      <c r="E45" s="10">
        <f>SUM(E43:E44)</f>
        <v>100</v>
      </c>
      <c r="F45" s="10">
        <f>SUM(F43:F44)</f>
        <v>0</v>
      </c>
      <c r="G45" s="10">
        <f>SUM(G43:G44)</f>
        <v>50</v>
      </c>
      <c r="H45" s="10">
        <f>SUM(H43:H44)</f>
        <v>50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5"/>
      <c r="U45" s="35"/>
      <c r="V45" s="35"/>
      <c r="W45" s="35"/>
      <c r="X45" s="35"/>
      <c r="Y45" s="35"/>
      <c r="Z45" s="31">
        <f>SUM(T45:Y45)-F45</f>
        <v>0</v>
      </c>
    </row>
    <row r="46" spans="1:26" s="13" customFormat="1" ht="60" customHeight="1">
      <c r="A46" s="11" t="s">
        <v>36</v>
      </c>
      <c r="B46" s="4" t="s">
        <v>53</v>
      </c>
      <c r="C46" s="14" t="s">
        <v>41</v>
      </c>
      <c r="D46" s="14" t="s">
        <v>12</v>
      </c>
      <c r="E46" s="10"/>
      <c r="F46" s="10"/>
      <c r="G46" s="10"/>
      <c r="H46" s="1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5"/>
      <c r="U46" s="35"/>
      <c r="V46" s="35"/>
      <c r="W46" s="35"/>
      <c r="X46" s="35"/>
      <c r="Y46" s="35"/>
      <c r="Z46" s="31">
        <f>SUM(T46:Y46)-F46</f>
        <v>0</v>
      </c>
    </row>
    <row r="47" spans="1:26" s="13" customFormat="1" ht="14.25" customHeight="1">
      <c r="A47" s="12" t="s">
        <v>37</v>
      </c>
      <c r="B47" s="5"/>
      <c r="C47" s="5"/>
      <c r="D47" s="5"/>
      <c r="E47" s="19">
        <f>E25+E30+E33+E42+E45+E21+E19+E23</f>
        <v>161130.20500000002</v>
      </c>
      <c r="F47" s="19">
        <f>F25+F30+F33+F42+F45+F21+F19+F23</f>
        <v>48328.94899999999</v>
      </c>
      <c r="G47" s="19">
        <f>G25+G30+G33+G42+G45+G21+G19+G23</f>
        <v>60736.51800000001</v>
      </c>
      <c r="H47" s="19">
        <f>H25+H30+H33+H42+H45+H21+H19+H23</f>
        <v>52064.738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5"/>
      <c r="U47" s="35"/>
      <c r="V47" s="35"/>
      <c r="W47" s="35"/>
      <c r="X47" s="35"/>
      <c r="Y47" s="35"/>
      <c r="Z47" s="31"/>
    </row>
    <row r="49" ht="14.25" customHeight="1">
      <c r="A49" s="1"/>
    </row>
    <row r="50" spans="1:25" s="1" customFormat="1" ht="16.5" customHeight="1">
      <c r="A50" s="3" t="s">
        <v>42</v>
      </c>
      <c r="G50" s="1" t="s">
        <v>43</v>
      </c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32"/>
      <c r="T50" s="33"/>
      <c r="U50" s="33"/>
      <c r="V50" s="33"/>
      <c r="W50" s="33"/>
      <c r="X50" s="47"/>
      <c r="Y50" s="47"/>
    </row>
  </sheetData>
  <mergeCells count="26">
    <mergeCell ref="A43:A44"/>
    <mergeCell ref="A6:H6"/>
    <mergeCell ref="A7:H7"/>
    <mergeCell ref="A8:H8"/>
    <mergeCell ref="E9:H9"/>
    <mergeCell ref="E10:E11"/>
    <mergeCell ref="F10:H10"/>
    <mergeCell ref="B13:B15"/>
    <mergeCell ref="A26:A29"/>
    <mergeCell ref="C13:C15"/>
    <mergeCell ref="N9:N12"/>
    <mergeCell ref="R9:R12"/>
    <mergeCell ref="K9:K12"/>
    <mergeCell ref="J9:J12"/>
    <mergeCell ref="L9:L12"/>
    <mergeCell ref="O9:O12"/>
    <mergeCell ref="P9:P12"/>
    <mergeCell ref="Q9:Q12"/>
    <mergeCell ref="D13:D15"/>
    <mergeCell ref="A13:A18"/>
    <mergeCell ref="I9:I12"/>
    <mergeCell ref="M9:M12"/>
    <mergeCell ref="A9:A11"/>
    <mergeCell ref="B9:B11"/>
    <mergeCell ref="C9:C11"/>
    <mergeCell ref="D9:D11"/>
  </mergeCells>
  <printOptions/>
  <pageMargins left="1.1811023622047245" right="0.3937007874015748" top="1.1811023622047245" bottom="0.3937007874015748" header="0.5118110236220472" footer="0.5118110236220472"/>
  <pageSetup fitToHeight="5" horizontalDpi="600" verticalDpi="600" orientation="landscape" paperSize="9" scale="92" r:id="rId3"/>
  <headerFooter alignWithMargins="0">
    <oddHeader>&amp;C&amp;P</oddHeader>
  </headerFooter>
  <rowBreaks count="1" manualBreakCount="1">
    <brk id="2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C34" sqref="C34"/>
    </sheetView>
  </sheetViews>
  <sheetFormatPr defaultColWidth="9.00390625" defaultRowHeight="12.75"/>
  <sheetData>
    <row r="1" spans="1:10" ht="18.75">
      <c r="A1" s="26" t="s">
        <v>66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.75">
      <c r="A2" s="26"/>
      <c r="B2" s="27"/>
      <c r="C2" s="27"/>
      <c r="D2" s="27"/>
      <c r="E2" s="27"/>
      <c r="F2" s="27"/>
      <c r="G2" s="27"/>
      <c r="H2" s="27"/>
      <c r="I2" s="27"/>
      <c r="J2" s="27"/>
    </row>
    <row r="3" spans="1:10" ht="18.75">
      <c r="A3" s="26" t="s">
        <v>67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8.75">
      <c r="A4" s="26" t="s">
        <v>68</v>
      </c>
      <c r="B4" s="26"/>
      <c r="C4" s="26"/>
      <c r="D4" s="26"/>
      <c r="E4" s="26"/>
      <c r="F4" s="26"/>
      <c r="G4" s="26"/>
      <c r="H4" s="27"/>
      <c r="I4" s="27"/>
      <c r="J4" s="27"/>
    </row>
    <row r="5" spans="1:10" ht="18.75">
      <c r="A5" s="26" t="s">
        <v>69</v>
      </c>
      <c r="B5" s="26"/>
      <c r="C5" s="26"/>
      <c r="D5" s="26"/>
      <c r="E5" s="26"/>
      <c r="F5" s="26"/>
      <c r="G5" s="26"/>
      <c r="H5" s="27"/>
      <c r="I5" s="27"/>
      <c r="J5" s="27"/>
    </row>
    <row r="6" spans="1:10" ht="18.75">
      <c r="A6" s="26" t="s">
        <v>70</v>
      </c>
      <c r="B6" s="26"/>
      <c r="C6" s="26"/>
      <c r="D6" s="26"/>
      <c r="E6" s="26"/>
      <c r="F6" s="26"/>
      <c r="G6" s="26"/>
      <c r="H6" s="27"/>
      <c r="I6" s="27"/>
      <c r="J6" s="27"/>
    </row>
    <row r="7" spans="1:10" ht="18.75">
      <c r="A7" s="26" t="s">
        <v>71</v>
      </c>
      <c r="B7" s="26"/>
      <c r="C7" s="26"/>
      <c r="D7" s="26"/>
      <c r="E7" s="26"/>
      <c r="F7" s="26"/>
      <c r="G7" s="26"/>
      <c r="H7" s="27"/>
      <c r="I7" s="27"/>
      <c r="J7" s="27"/>
    </row>
    <row r="8" spans="1:15" ht="18.75">
      <c r="A8" s="26" t="s">
        <v>72</v>
      </c>
      <c r="B8" s="27"/>
      <c r="C8" s="27"/>
      <c r="D8" s="27"/>
      <c r="E8" s="27"/>
      <c r="F8" s="27"/>
      <c r="G8" s="27"/>
      <c r="H8" s="27"/>
      <c r="I8" s="27"/>
      <c r="J8" s="27"/>
      <c r="O8" s="26"/>
    </row>
    <row r="9" spans="1:10" ht="18.75">
      <c r="A9" s="26" t="s">
        <v>73</v>
      </c>
      <c r="B9" s="27"/>
      <c r="C9" s="27"/>
      <c r="D9" s="27"/>
      <c r="E9" s="27"/>
      <c r="F9" s="27"/>
      <c r="G9" s="27"/>
      <c r="H9" s="27"/>
      <c r="I9" s="27"/>
      <c r="J9" s="2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2013-08-21T07:38:45Z</cp:lastPrinted>
  <dcterms:created xsi:type="dcterms:W3CDTF">2013-03-01T10:25:48Z</dcterms:created>
  <dcterms:modified xsi:type="dcterms:W3CDTF">2013-09-03T11:26:40Z</dcterms:modified>
  <cp:category/>
  <cp:version/>
  <cp:contentType/>
  <cp:contentStatus/>
</cp:coreProperties>
</file>