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1'!$A$1:$H$219</definedName>
    <definedName name="_xlnm.Print_Area" localSheetId="1">'додаток 2'!$A$1:$E$20</definedName>
    <definedName name="_xlnm.Print_Area" localSheetId="2">'Додаток 3'!$A$1:$G$238</definedName>
  </definedNames>
  <calcPr fullCalcOnLoad="1"/>
</workbook>
</file>

<file path=xl/sharedStrings.xml><?xml version="1.0" encoding="utf-8"?>
<sst xmlns="http://schemas.openxmlformats.org/spreadsheetml/2006/main" count="731" uniqueCount="226">
  <si>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</si>
  <si>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</si>
  <si>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</si>
  <si>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</si>
  <si>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</si>
  <si>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</si>
  <si>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</si>
  <si>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</si>
  <si>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</si>
  <si>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</si>
  <si>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</si>
  <si>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</si>
  <si>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</si>
  <si>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</si>
  <si>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</si>
  <si>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</si>
  <si>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</si>
  <si>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</si>
  <si>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</si>
  <si>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</si>
  <si>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</si>
  <si>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</si>
  <si>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</si>
  <si>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</si>
  <si>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</si>
  <si>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</si>
  <si>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</si>
  <si>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</si>
  <si>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</si>
  <si>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</si>
  <si>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</si>
  <si>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</si>
  <si>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</si>
  <si>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</si>
  <si>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</si>
  <si>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</si>
  <si>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</si>
  <si>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</si>
  <si>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</si>
  <si>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</si>
  <si>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</si>
  <si>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</si>
  <si>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</si>
  <si>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</si>
  <si>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</si>
  <si>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</si>
  <si>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</si>
  <si>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</si>
  <si>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</si>
  <si>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</si>
  <si>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</si>
  <si>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</si>
  <si>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</si>
  <si>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</si>
  <si>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</si>
  <si>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</si>
  <si>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</si>
  <si>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</si>
  <si>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</si>
  <si>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</si>
  <si>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</si>
  <si>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</si>
  <si>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</si>
  <si>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</si>
  <si>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</si>
  <si>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</si>
  <si>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</si>
  <si>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</si>
  <si>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</si>
  <si>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</si>
  <si>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</si>
  <si>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</si>
  <si>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</si>
  <si>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</si>
  <si>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</si>
  <si>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</si>
  <si>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</si>
  <si>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</si>
  <si>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</si>
  <si>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</si>
  <si>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</si>
  <si>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</si>
  <si>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</si>
  <si>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</si>
  <si>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</si>
  <si>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</si>
  <si>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</si>
  <si>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</si>
  <si>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</si>
  <si>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</si>
  <si>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</si>
  <si>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</si>
  <si>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</si>
  <si>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</si>
  <si>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</si>
  <si>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</si>
  <si>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</si>
  <si>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</si>
  <si>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</si>
  <si>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</si>
  <si>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</si>
  <si>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</si>
  <si>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</si>
  <si>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</si>
  <si>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</si>
  <si>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</si>
  <si>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</si>
  <si>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</si>
  <si>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</si>
  <si>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</si>
  <si>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</si>
  <si>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</si>
  <si>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</si>
  <si>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</si>
  <si>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</si>
  <si>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</si>
  <si>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</si>
  <si>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</si>
  <si>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</si>
  <si>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</si>
  <si>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</si>
  <si>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</si>
  <si>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</si>
  <si>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</si>
  <si>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</si>
  <si>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</si>
  <si>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</si>
  <si>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</si>
  <si>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</si>
  <si>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</si>
  <si>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</si>
  <si>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</si>
  <si>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</si>
  <si>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</si>
  <si>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</si>
  <si>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</si>
  <si>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</si>
  <si>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</si>
  <si>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</si>
  <si>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</si>
  <si>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</si>
  <si>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</si>
  <si>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</si>
  <si>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</si>
  <si>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</si>
  <si>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</si>
  <si>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</si>
  <si>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</si>
  <si>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</si>
  <si>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</si>
  <si>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</si>
  <si>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</si>
  <si>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</si>
  <si>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</si>
  <si>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</si>
  <si>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</si>
  <si>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</si>
  <si>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</si>
  <si>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</si>
  <si>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</si>
  <si>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</si>
  <si>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</si>
  <si>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</si>
  <si>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догляд за зеленими насадженнями, в тому числі обрізка та ліквідація сухих, аварійно-небезпечних дерев</t>
  </si>
  <si>
    <t>Поховання померлих безрідних і невідомих та почесних громадян міста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</si>
  <si>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</si>
  <si>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</si>
  <si>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</si>
  <si>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</si>
  <si>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 Програми розвитку та утримання житлово-комунального господарства м. Запоріжжя на 2014-2016 роки</t>
  </si>
  <si>
    <t>з виконання 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</si>
  <si>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м. Запоріжжя на 2014-2016 роки</t>
  </si>
  <si>
    <t>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</si>
  <si>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      м. Запоріжжя на 2014-2016 роки</t>
  </si>
  <si>
    <t>виконання Програми розвитку та утримання житлово-комунального господарства м. Запоріжжя на 2014-2016 роки</t>
  </si>
  <si>
    <t>оплата за виконані роботи з капітального ремонту житлового фонду у 2013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</si>
  <si>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2013 році</t>
  </si>
  <si>
    <t>оплата за виконані роботи з поточного ремонту внутрішньоквартальних доріг у 2013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</si>
  <si>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проведення технічної інвентаризації гуртожитків комунальної власності міста у 2013 році</t>
  </si>
  <si>
    <t>Фінансова підтримка об'єктів житлово-комунального  господарства</t>
  </si>
  <si>
    <t>Фінансова підтримка об'єктів житлово-комунального  господарства, в тому числі:</t>
  </si>
  <si>
    <t>забезпечення підтримки міського комунального підприємства "Основаніє" для утримання та  експлуатації житлового фонду, визнаного ветхим та аварійним</t>
  </si>
  <si>
    <t>в тому числі за рахунок залишку субвенції 2012 та 2013 років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</si>
  <si>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утримання громадських вбиралень (туалетів), мобільних та модульних туалетних кабін</t>
  </si>
  <si>
    <t>оплата за роботи виконані у 2013 році</t>
  </si>
  <si>
    <t>освітлення міста</t>
  </si>
  <si>
    <t>Капітальний ремонт нежитлового приміщення будівлі по вул. Сталеварів, 19</t>
  </si>
  <si>
    <t>оплата за виконані роботи з капітального ремонту нежитлових приміщень та будівель м. Запоріжжя у 2013 році</t>
  </si>
  <si>
    <t xml:space="preserve">оплата за виконані у 2013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</si>
  <si>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2013 році)</t>
  </si>
  <si>
    <t xml:space="preserve">освітлення міста </t>
  </si>
  <si>
    <t>поточний ремонт доріг</t>
  </si>
  <si>
    <t xml:space="preserve">поточний ремонт доріг </t>
  </si>
  <si>
    <t>придбання та встановлення малих архітектурних форм</t>
  </si>
  <si>
    <t>т.</t>
  </si>
  <si>
    <t>незалежна оцінка автомобільних доріг</t>
  </si>
  <si>
    <t>Проведення незалежної оцінки автомобільних доріг, в тому числі:</t>
  </si>
  <si>
    <t>капітальний ремонт штучної споруди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</si>
  <si>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</si>
  <si>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</si>
  <si>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</si>
  <si>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</si>
  <si>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</si>
  <si>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поточний ремонт мостів, зупинкових комплексів, доріг та тротуарів </t>
  </si>
  <si>
    <t>технічне обслуговування засобів регулювання дорожнього руху</t>
  </si>
  <si>
    <t>оплата за виконані роботи з поточного ремонту нежитлових приміщень та будівель м. Запоріжжя у 2013 році</t>
  </si>
  <si>
    <t>інші видатки на благоустрій міста за рахунок власних надходжень</t>
  </si>
  <si>
    <t>депутати</t>
  </si>
  <si>
    <t>департамент економічного розвитку Запорізької міської ради</t>
  </si>
  <si>
    <t>надання фінансової підтримки комунальному підприємству "Управління капітального будівництва" для подачі позовної заяви до господарського суду</t>
  </si>
  <si>
    <t>надання фінансової підтримки комунальному підприємству "Управління капітального будівництва" для виплати заробітної плати з нарахуваннями</t>
  </si>
  <si>
    <t>департамент архітектури та містобудування Запорізької міської ради</t>
  </si>
  <si>
    <t>надання фінансової підтримки комунальному підприємству "Градпроект" для виплати заробітної плати з нарахуваннями</t>
  </si>
  <si>
    <t>виконавчий комітет Запорізької міської ради</t>
  </si>
  <si>
    <t>надання фінансової підтримки комунальному підприємству "Центр управління інформаційними технологіями" для виплати заробітної плати з нарахуваннями</t>
  </si>
  <si>
    <t>Головний розпорядник бюджетних коштів - департамент економічного розвитку Запорізької міської ради</t>
  </si>
  <si>
    <t>подача комунальним підприємством "Управління капітального будівництва" позовної заяви до господарського суду</t>
  </si>
  <si>
    <t xml:space="preserve">забезпечення  виплати заробітної плати з нарахуваннями працівникам комунального підприємства "Управління капітального будівництва" </t>
  </si>
  <si>
    <t>%</t>
  </si>
  <si>
    <t>Головний розпорядник бюджетних коштів - департамент архітектури та містобудування Запорізької міської ради</t>
  </si>
  <si>
    <t xml:space="preserve">забезпечення  виплати заробітної плати з нарахуваннями працівникам комунального підприємства "Градпроект" </t>
  </si>
  <si>
    <t>Головний розпорядник бюджетних коштів - виконавчий комітет Запорізької міської ради</t>
  </si>
  <si>
    <t xml:space="preserve">забезпечення  виплати заробітної плати з нарахуваннями працівникам комунального підприємства "Центр управління інформаційними технологіями" </t>
  </si>
  <si>
    <t>посадка дерев та чагарників</t>
  </si>
  <si>
    <t>реконструкція об’єктів транспортної інфраструктури</t>
  </si>
  <si>
    <t>км.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</si>
</sst>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88" fontId="1" fillId="0" borderId="0" xfId="0" applyNumberFormat="1" applyFont="1" applyFill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top" wrapText="1"/>
    </xf>
    <xf numFmtId="0" fontId="1" fillId="0" borderId="10" xfId="60" applyNumberFormat="1" applyFont="1" applyFill="1" applyBorder="1" applyAlignment="1">
      <alignment horizontal="center" vertical="top" wrapText="1"/>
    </xf>
    <xf numFmtId="188" fontId="3" fillId="0" borderId="10" xfId="6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view="pageBreakPreview" zoomScale="90" zoomScaleNormal="75" zoomScaleSheetLayoutView="90" zoomScalePageLayoutView="0" workbookViewId="0" topLeftCell="A39">
      <selection activeCell="F44" sqref="F44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26" customFormat="1" ht="20.25" customHeight="1">
      <c r="C1" s="27"/>
      <c r="D1" s="27"/>
      <c r="E1" s="27"/>
      <c r="F1" s="67" t="s">
        <v>7</v>
      </c>
      <c r="G1" s="67"/>
      <c r="H1" s="67"/>
    </row>
    <row r="2" spans="3:8" s="26" customFormat="1" ht="105.75" customHeight="1">
      <c r="C2" s="27"/>
      <c r="D2" s="27"/>
      <c r="E2" s="27"/>
      <c r="F2" s="67" t="s">
        <v>169</v>
      </c>
      <c r="G2" s="67"/>
      <c r="H2" s="67"/>
    </row>
    <row r="4" spans="1:8" s="26" customFormat="1" ht="20.25">
      <c r="A4" s="71" t="s">
        <v>6</v>
      </c>
      <c r="B4" s="71"/>
      <c r="C4" s="71"/>
      <c r="D4" s="71"/>
      <c r="E4" s="71"/>
      <c r="F4" s="71"/>
      <c r="G4" s="71"/>
      <c r="H4" s="71"/>
    </row>
    <row r="5" spans="1:8" s="26" customFormat="1" ht="20.25">
      <c r="A5" s="90" t="s">
        <v>170</v>
      </c>
      <c r="B5" s="90"/>
      <c r="C5" s="90"/>
      <c r="D5" s="90"/>
      <c r="E5" s="90"/>
      <c r="F5" s="90"/>
      <c r="G5" s="90"/>
      <c r="H5" s="90"/>
    </row>
    <row r="7" spans="1:8" s="4" customFormat="1" ht="23.25" customHeight="1">
      <c r="A7" s="68" t="s">
        <v>0</v>
      </c>
      <c r="B7" s="68" t="s">
        <v>1</v>
      </c>
      <c r="C7" s="68" t="s">
        <v>2</v>
      </c>
      <c r="D7" s="68" t="s">
        <v>3</v>
      </c>
      <c r="E7" s="68" t="s">
        <v>108</v>
      </c>
      <c r="F7" s="68"/>
      <c r="G7" s="68"/>
      <c r="H7" s="68"/>
    </row>
    <row r="8" spans="1:8" s="4" customFormat="1" ht="23.25" customHeight="1">
      <c r="A8" s="68"/>
      <c r="B8" s="68"/>
      <c r="C8" s="68"/>
      <c r="D8" s="68"/>
      <c r="E8" s="68" t="s">
        <v>4</v>
      </c>
      <c r="F8" s="68" t="s">
        <v>5</v>
      </c>
      <c r="G8" s="68"/>
      <c r="H8" s="68"/>
    </row>
    <row r="9" spans="1:8" s="4" customFormat="1" ht="12.75">
      <c r="A9" s="68"/>
      <c r="B9" s="68"/>
      <c r="C9" s="68"/>
      <c r="D9" s="68"/>
      <c r="E9" s="68"/>
      <c r="F9" s="3">
        <v>2014</v>
      </c>
      <c r="G9" s="3">
        <v>2015</v>
      </c>
      <c r="H9" s="3">
        <v>2016</v>
      </c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s="4" customFormat="1" ht="12.75">
      <c r="A11" s="88" t="s">
        <v>107</v>
      </c>
      <c r="B11" s="89"/>
      <c r="C11" s="89"/>
      <c r="D11" s="89"/>
      <c r="E11" s="89"/>
      <c r="F11" s="89"/>
      <c r="G11" s="89"/>
      <c r="H11" s="64"/>
    </row>
    <row r="12" spans="1:8" s="4" customFormat="1" ht="12.75">
      <c r="A12" s="65" t="s">
        <v>113</v>
      </c>
      <c r="B12" s="6"/>
      <c r="C12" s="72" t="s">
        <v>19</v>
      </c>
      <c r="D12" s="72" t="s">
        <v>20</v>
      </c>
      <c r="E12" s="7">
        <f aca="true" t="shared" si="0" ref="E12:E25">F12+G12+H12</f>
        <v>80476.044303969</v>
      </c>
      <c r="F12" s="7">
        <f>SUM(F13:F26)</f>
        <v>33863.976</v>
      </c>
      <c r="G12" s="7">
        <f>SUM(G13:G26)</f>
        <v>22815.500883</v>
      </c>
      <c r="H12" s="7">
        <f>SUM(H13:H26)</f>
        <v>23796.567420968993</v>
      </c>
    </row>
    <row r="13" spans="1:8" s="4" customFormat="1" ht="25.5">
      <c r="A13" s="91"/>
      <c r="B13" s="34" t="s">
        <v>145</v>
      </c>
      <c r="C13" s="77"/>
      <c r="D13" s="77"/>
      <c r="E13" s="9">
        <f t="shared" si="0"/>
        <v>16939.126644506</v>
      </c>
      <c r="F13" s="36">
        <v>5410.394</v>
      </c>
      <c r="G13" s="9">
        <f aca="true" t="shared" si="1" ref="G13:H22">F13*1.043</f>
        <v>5643.040942</v>
      </c>
      <c r="H13" s="9">
        <f t="shared" si="1"/>
        <v>5885.691702505999</v>
      </c>
    </row>
    <row r="14" spans="1:8" s="4" customFormat="1" ht="25.5">
      <c r="A14" s="91"/>
      <c r="B14" s="34" t="s">
        <v>144</v>
      </c>
      <c r="C14" s="77"/>
      <c r="D14" s="77"/>
      <c r="E14" s="9">
        <f t="shared" si="0"/>
        <v>7440.014937092999</v>
      </c>
      <c r="F14" s="36">
        <v>2376.357</v>
      </c>
      <c r="G14" s="9">
        <f t="shared" si="1"/>
        <v>2478.5403509999996</v>
      </c>
      <c r="H14" s="9">
        <f t="shared" si="1"/>
        <v>2585.1175860929993</v>
      </c>
    </row>
    <row r="15" spans="1:8" s="4" customFormat="1" ht="25.5">
      <c r="A15" s="91"/>
      <c r="B15" s="34" t="s">
        <v>146</v>
      </c>
      <c r="C15" s="77"/>
      <c r="D15" s="77"/>
      <c r="E15" s="9">
        <f t="shared" si="0"/>
        <v>7112.932011213999</v>
      </c>
      <c r="F15" s="36">
        <v>2271.886</v>
      </c>
      <c r="G15" s="9">
        <f t="shared" si="1"/>
        <v>2369.5770979999998</v>
      </c>
      <c r="H15" s="9">
        <f t="shared" si="1"/>
        <v>2471.4689132139997</v>
      </c>
    </row>
    <row r="16" spans="1:8" s="4" customFormat="1" ht="12.75">
      <c r="A16" s="91"/>
      <c r="B16" s="34" t="s">
        <v>147</v>
      </c>
      <c r="C16" s="77"/>
      <c r="D16" s="77"/>
      <c r="E16" s="9">
        <f t="shared" si="0"/>
        <v>458.1465267169999</v>
      </c>
      <c r="F16" s="36">
        <v>146.333</v>
      </c>
      <c r="G16" s="9">
        <f t="shared" si="1"/>
        <v>152.625319</v>
      </c>
      <c r="H16" s="9">
        <f t="shared" si="1"/>
        <v>159.18820771699998</v>
      </c>
    </row>
    <row r="17" spans="1:8" s="4" customFormat="1" ht="12.75" hidden="1">
      <c r="A17" s="91"/>
      <c r="B17" s="34" t="s">
        <v>148</v>
      </c>
      <c r="C17" s="77"/>
      <c r="D17" s="77"/>
      <c r="E17" s="9">
        <f t="shared" si="0"/>
        <v>0</v>
      </c>
      <c r="F17" s="36"/>
      <c r="G17" s="9">
        <f t="shared" si="1"/>
        <v>0</v>
      </c>
      <c r="H17" s="9">
        <f t="shared" si="1"/>
        <v>0</v>
      </c>
    </row>
    <row r="18" spans="1:8" s="4" customFormat="1" ht="38.25">
      <c r="A18" s="91"/>
      <c r="B18" s="34" t="s">
        <v>149</v>
      </c>
      <c r="C18" s="77"/>
      <c r="D18" s="77"/>
      <c r="E18" s="9">
        <f t="shared" si="0"/>
        <v>18030.982055615</v>
      </c>
      <c r="F18" s="36">
        <v>5759.135</v>
      </c>
      <c r="G18" s="9">
        <f t="shared" si="1"/>
        <v>6006.777805</v>
      </c>
      <c r="H18" s="9">
        <f t="shared" si="1"/>
        <v>6265.069250614999</v>
      </c>
    </row>
    <row r="19" spans="1:8" s="4" customFormat="1" ht="12.75">
      <c r="A19" s="91"/>
      <c r="B19" s="34" t="s">
        <v>150</v>
      </c>
      <c r="C19" s="77"/>
      <c r="D19" s="77"/>
      <c r="E19" s="9">
        <f t="shared" si="0"/>
        <v>3385.3056216259993</v>
      </c>
      <c r="F19" s="36">
        <v>1081.274</v>
      </c>
      <c r="G19" s="9">
        <f t="shared" si="1"/>
        <v>1127.7687819999999</v>
      </c>
      <c r="H19" s="9">
        <f t="shared" si="1"/>
        <v>1176.2628396259997</v>
      </c>
    </row>
    <row r="20" spans="1:8" s="4" customFormat="1" ht="12.75">
      <c r="A20" s="91"/>
      <c r="B20" s="34" t="s">
        <v>151</v>
      </c>
      <c r="C20" s="77"/>
      <c r="D20" s="77"/>
      <c r="E20" s="9">
        <f t="shared" si="0"/>
        <v>2154.0241119999996</v>
      </c>
      <c r="F20" s="36">
        <v>688</v>
      </c>
      <c r="G20" s="9">
        <f t="shared" si="1"/>
        <v>717.584</v>
      </c>
      <c r="H20" s="9">
        <f t="shared" si="1"/>
        <v>748.4401119999999</v>
      </c>
    </row>
    <row r="21" spans="1:8" s="4" customFormat="1" ht="38.25">
      <c r="A21" s="91"/>
      <c r="B21" s="34" t="s">
        <v>152</v>
      </c>
      <c r="C21" s="77"/>
      <c r="D21" s="77"/>
      <c r="E21" s="9">
        <f t="shared" si="0"/>
        <v>6234.052603329999</v>
      </c>
      <c r="F21" s="36">
        <f>2500-508.83</f>
        <v>1991.17</v>
      </c>
      <c r="G21" s="9">
        <f t="shared" si="1"/>
        <v>2076.79031</v>
      </c>
      <c r="H21" s="9">
        <f t="shared" si="1"/>
        <v>2166.09229333</v>
      </c>
    </row>
    <row r="22" spans="1:8" s="4" customFormat="1" ht="25.5">
      <c r="A22" s="91"/>
      <c r="B22" s="34" t="s">
        <v>161</v>
      </c>
      <c r="C22" s="77"/>
      <c r="D22" s="77"/>
      <c r="E22" s="9">
        <f t="shared" si="0"/>
        <v>2158.4073006</v>
      </c>
      <c r="F22" s="36">
        <f>689.443-0.043</f>
        <v>689.4</v>
      </c>
      <c r="G22" s="9">
        <f t="shared" si="1"/>
        <v>719.0441999999999</v>
      </c>
      <c r="H22" s="9">
        <f t="shared" si="1"/>
        <v>749.9631005999998</v>
      </c>
    </row>
    <row r="23" spans="1:8" s="4" customFormat="1" ht="12.75">
      <c r="A23" s="91"/>
      <c r="B23" s="34" t="s">
        <v>162</v>
      </c>
      <c r="C23" s="77"/>
      <c r="D23" s="77"/>
      <c r="E23" s="9">
        <f t="shared" si="0"/>
        <v>555.378173261</v>
      </c>
      <c r="F23" s="36">
        <v>177.389</v>
      </c>
      <c r="G23" s="9">
        <f aca="true" t="shared" si="2" ref="G23:H25">F23*1.043</f>
        <v>185.016727</v>
      </c>
      <c r="H23" s="9">
        <f t="shared" si="2"/>
        <v>192.972446261</v>
      </c>
    </row>
    <row r="24" spans="1:8" s="4" customFormat="1" ht="38.25">
      <c r="A24" s="91"/>
      <c r="B24" s="34" t="s">
        <v>153</v>
      </c>
      <c r="C24" s="77"/>
      <c r="D24" s="77"/>
      <c r="E24" s="9">
        <f t="shared" si="0"/>
        <v>546.467777007</v>
      </c>
      <c r="F24" s="36">
        <v>174.543</v>
      </c>
      <c r="G24" s="9">
        <f t="shared" si="2"/>
        <v>182.048349</v>
      </c>
      <c r="H24" s="9">
        <f t="shared" si="2"/>
        <v>189.876428007</v>
      </c>
    </row>
    <row r="25" spans="1:8" s="4" customFormat="1" ht="25.5">
      <c r="A25" s="91"/>
      <c r="B25" s="34" t="s">
        <v>154</v>
      </c>
      <c r="C25" s="77"/>
      <c r="D25" s="77"/>
      <c r="E25" s="9">
        <f t="shared" si="0"/>
        <v>3472.1115409999998</v>
      </c>
      <c r="F25" s="36">
        <v>1109</v>
      </c>
      <c r="G25" s="9">
        <f t="shared" si="2"/>
        <v>1156.687</v>
      </c>
      <c r="H25" s="9">
        <f t="shared" si="2"/>
        <v>1206.4245409999999</v>
      </c>
    </row>
    <row r="26" spans="1:8" s="4" customFormat="1" ht="38.25">
      <c r="A26" s="91"/>
      <c r="B26" s="34" t="s">
        <v>175</v>
      </c>
      <c r="C26" s="77"/>
      <c r="D26" s="77"/>
      <c r="E26" s="9">
        <f>F26+G26+H26</f>
        <v>11989.095</v>
      </c>
      <c r="F26" s="36">
        <f>7953.187+3739.505+205+91.403</f>
        <v>11989.095</v>
      </c>
      <c r="G26" s="9"/>
      <c r="H26" s="9"/>
    </row>
    <row r="27" spans="1:8" s="4" customFormat="1" ht="12.75">
      <c r="A27" s="88" t="s">
        <v>109</v>
      </c>
      <c r="B27" s="89"/>
      <c r="C27" s="89"/>
      <c r="D27" s="89"/>
      <c r="E27" s="89"/>
      <c r="F27" s="89"/>
      <c r="G27" s="89"/>
      <c r="H27" s="64"/>
    </row>
    <row r="28" spans="1:8" s="4" customFormat="1" ht="12.75">
      <c r="A28" s="78" t="s">
        <v>114</v>
      </c>
      <c r="B28" s="6"/>
      <c r="C28" s="72" t="s">
        <v>19</v>
      </c>
      <c r="D28" s="72" t="s">
        <v>20</v>
      </c>
      <c r="E28" s="7">
        <f aca="true" t="shared" si="3" ref="E28:E35">F28+G28+H28</f>
        <v>12967.204467000001</v>
      </c>
      <c r="F28" s="7">
        <f>SUM(F29:F36)</f>
        <v>11950.671000000002</v>
      </c>
      <c r="G28" s="7">
        <f>SUM(G29:G36)</f>
        <v>497.569</v>
      </c>
      <c r="H28" s="7">
        <f>SUM(H29:H36)</f>
        <v>518.964467</v>
      </c>
    </row>
    <row r="29" spans="1:8" s="4" customFormat="1" ht="51">
      <c r="A29" s="79"/>
      <c r="B29" s="8" t="s">
        <v>155</v>
      </c>
      <c r="C29" s="77"/>
      <c r="D29" s="77"/>
      <c r="E29" s="9">
        <f t="shared" si="3"/>
        <v>9242.372</v>
      </c>
      <c r="F29" s="9">
        <v>9242.372</v>
      </c>
      <c r="G29" s="9"/>
      <c r="H29" s="9"/>
    </row>
    <row r="30" spans="1:8" s="4" customFormat="1" ht="89.25">
      <c r="A30" s="79"/>
      <c r="B30" s="8" t="s">
        <v>156</v>
      </c>
      <c r="C30" s="77"/>
      <c r="D30" s="77"/>
      <c r="E30" s="9">
        <f t="shared" si="3"/>
        <v>1378.326467</v>
      </c>
      <c r="F30" s="9">
        <v>361.793</v>
      </c>
      <c r="G30" s="9">
        <v>497.569</v>
      </c>
      <c r="H30" s="9">
        <f>G30*1.043</f>
        <v>518.964467</v>
      </c>
    </row>
    <row r="31" spans="1:8" s="4" customFormat="1" ht="38.25">
      <c r="A31" s="79"/>
      <c r="B31" s="8" t="s">
        <v>186</v>
      </c>
      <c r="C31" s="77"/>
      <c r="D31" s="77"/>
      <c r="E31" s="9">
        <f t="shared" si="3"/>
        <v>651.056</v>
      </c>
      <c r="F31" s="9">
        <v>651.056</v>
      </c>
      <c r="G31" s="9"/>
      <c r="H31" s="9"/>
    </row>
    <row r="32" spans="1:8" s="4" customFormat="1" ht="102">
      <c r="A32" s="79"/>
      <c r="B32" s="34" t="s">
        <v>176</v>
      </c>
      <c r="C32" s="77"/>
      <c r="D32" s="77"/>
      <c r="E32" s="9">
        <f t="shared" si="3"/>
        <v>115.263</v>
      </c>
      <c r="F32" s="36">
        <v>115.263</v>
      </c>
      <c r="G32" s="9"/>
      <c r="H32" s="9"/>
    </row>
    <row r="33" spans="1:8" s="4" customFormat="1" ht="63.75">
      <c r="A33" s="79"/>
      <c r="B33" s="34" t="s">
        <v>178</v>
      </c>
      <c r="C33" s="77"/>
      <c r="D33" s="77"/>
      <c r="E33" s="9">
        <f t="shared" si="3"/>
        <v>25.7</v>
      </c>
      <c r="F33" s="36">
        <v>25.7</v>
      </c>
      <c r="G33" s="9"/>
      <c r="H33" s="9"/>
    </row>
    <row r="34" spans="1:8" s="4" customFormat="1" ht="102">
      <c r="A34" s="79"/>
      <c r="B34" s="34" t="s">
        <v>177</v>
      </c>
      <c r="C34" s="77"/>
      <c r="D34" s="77"/>
      <c r="E34" s="9">
        <f t="shared" si="3"/>
        <v>821.672</v>
      </c>
      <c r="F34" s="36">
        <v>821.672</v>
      </c>
      <c r="G34" s="9"/>
      <c r="H34" s="9"/>
    </row>
    <row r="35" spans="1:8" s="4" customFormat="1" ht="51">
      <c r="A35" s="79"/>
      <c r="B35" s="8" t="s">
        <v>205</v>
      </c>
      <c r="C35" s="77"/>
      <c r="D35" s="77"/>
      <c r="E35" s="9">
        <f t="shared" si="3"/>
        <v>96.099</v>
      </c>
      <c r="F35" s="36">
        <v>96.099</v>
      </c>
      <c r="G35" s="9"/>
      <c r="H35" s="9"/>
    </row>
    <row r="36" spans="1:8" s="4" customFormat="1" ht="63.75">
      <c r="A36" s="79"/>
      <c r="B36" s="8" t="s">
        <v>187</v>
      </c>
      <c r="C36" s="77"/>
      <c r="D36" s="77"/>
      <c r="E36" s="9">
        <f>F36+G36+H36</f>
        <v>636.716</v>
      </c>
      <c r="F36" s="9">
        <v>636.716</v>
      </c>
      <c r="G36" s="9"/>
      <c r="H36" s="9"/>
    </row>
    <row r="37" spans="1:8" s="4" customFormat="1" ht="12.75">
      <c r="A37" s="88" t="s">
        <v>179</v>
      </c>
      <c r="B37" s="69"/>
      <c r="C37" s="69"/>
      <c r="D37" s="69"/>
      <c r="E37" s="69"/>
      <c r="F37" s="69"/>
      <c r="G37" s="69"/>
      <c r="H37" s="70"/>
    </row>
    <row r="38" spans="1:8" s="4" customFormat="1" ht="12.75">
      <c r="A38" s="65" t="s">
        <v>180</v>
      </c>
      <c r="B38" s="59"/>
      <c r="C38" s="72" t="s">
        <v>19</v>
      </c>
      <c r="D38" s="72" t="s">
        <v>20</v>
      </c>
      <c r="E38" s="7">
        <f>E39</f>
        <v>449.3</v>
      </c>
      <c r="F38" s="7">
        <f>F39</f>
        <v>449.3</v>
      </c>
      <c r="G38" s="7">
        <f>G39</f>
        <v>0</v>
      </c>
      <c r="H38" s="7">
        <f>H39</f>
        <v>0</v>
      </c>
    </row>
    <row r="39" spans="1:8" s="4" customFormat="1" ht="63.75">
      <c r="A39" s="66"/>
      <c r="B39" s="8" t="s">
        <v>181</v>
      </c>
      <c r="C39" s="84"/>
      <c r="D39" s="84"/>
      <c r="E39" s="9">
        <f>F39+G39+H39</f>
        <v>449.3</v>
      </c>
      <c r="F39" s="9">
        <v>449.3</v>
      </c>
      <c r="G39" s="9"/>
      <c r="H39" s="9"/>
    </row>
    <row r="40" spans="1:8" s="4" customFormat="1" ht="12.75">
      <c r="A40" s="88" t="s">
        <v>110</v>
      </c>
      <c r="B40" s="89"/>
      <c r="C40" s="89"/>
      <c r="D40" s="89"/>
      <c r="E40" s="89"/>
      <c r="F40" s="89"/>
      <c r="G40" s="89"/>
      <c r="H40" s="64"/>
    </row>
    <row r="41" spans="1:8" s="4" customFormat="1" ht="12.75" customHeight="1">
      <c r="A41" s="74" t="s">
        <v>115</v>
      </c>
      <c r="B41" s="6"/>
      <c r="C41" s="72" t="s">
        <v>19</v>
      </c>
      <c r="D41" s="72" t="s">
        <v>20</v>
      </c>
      <c r="E41" s="7">
        <f aca="true" t="shared" si="4" ref="E41:E51">F41+G41+H41</f>
        <v>126492.59300000001</v>
      </c>
      <c r="F41" s="7">
        <f>SUM(F42:F51)</f>
        <v>44957.549000000006</v>
      </c>
      <c r="G41" s="7">
        <f>SUM(G42:G51)</f>
        <v>50035.044</v>
      </c>
      <c r="H41" s="7">
        <f>SUM(H42:H51)</f>
        <v>31500</v>
      </c>
    </row>
    <row r="42" spans="1:10" s="4" customFormat="1" ht="25.5" customHeight="1">
      <c r="A42" s="75"/>
      <c r="B42" s="8" t="s">
        <v>201</v>
      </c>
      <c r="C42" s="77"/>
      <c r="D42" s="77"/>
      <c r="E42" s="9">
        <f t="shared" si="4"/>
        <v>13785.039</v>
      </c>
      <c r="F42" s="9">
        <v>7626.298</v>
      </c>
      <c r="G42" s="9">
        <v>6158.741</v>
      </c>
      <c r="H42" s="9"/>
      <c r="I42" s="4" t="s">
        <v>207</v>
      </c>
      <c r="J42" s="4">
        <v>17.235</v>
      </c>
    </row>
    <row r="43" spans="1:8" s="4" customFormat="1" ht="25.5" customHeight="1">
      <c r="A43" s="75"/>
      <c r="B43" s="8" t="s">
        <v>202</v>
      </c>
      <c r="C43" s="77"/>
      <c r="D43" s="77"/>
      <c r="E43" s="9">
        <f t="shared" si="4"/>
        <v>81176.97099999999</v>
      </c>
      <c r="F43" s="9">
        <v>15702.451</v>
      </c>
      <c r="G43" s="9">
        <v>33974.52</v>
      </c>
      <c r="H43" s="9">
        <v>31500</v>
      </c>
    </row>
    <row r="44" spans="1:8" s="4" customFormat="1" ht="38.25">
      <c r="A44" s="75"/>
      <c r="B44" s="8" t="s">
        <v>188</v>
      </c>
      <c r="C44" s="77"/>
      <c r="D44" s="77"/>
      <c r="E44" s="9">
        <f t="shared" si="4"/>
        <v>8082.021000000001</v>
      </c>
      <c r="F44" s="9">
        <f>8099.256-17.235</f>
        <v>8082.021000000001</v>
      </c>
      <c r="G44" s="9"/>
      <c r="H44" s="9"/>
    </row>
    <row r="45" spans="1:8" s="4" customFormat="1" ht="38.25">
      <c r="A45" s="75"/>
      <c r="B45" s="8" t="s">
        <v>160</v>
      </c>
      <c r="C45" s="77"/>
      <c r="D45" s="77"/>
      <c r="E45" s="9">
        <f t="shared" si="4"/>
        <v>2444.98</v>
      </c>
      <c r="F45" s="9">
        <v>2444.98</v>
      </c>
      <c r="G45" s="9"/>
      <c r="H45" s="9"/>
    </row>
    <row r="46" spans="1:8" s="4" customFormat="1" ht="51">
      <c r="A46" s="75"/>
      <c r="B46" s="8" t="s">
        <v>189</v>
      </c>
      <c r="C46" s="73"/>
      <c r="D46" s="73"/>
      <c r="E46" s="9">
        <f t="shared" si="4"/>
        <v>6469.853</v>
      </c>
      <c r="F46" s="9">
        <v>6469.853</v>
      </c>
      <c r="G46" s="9"/>
      <c r="H46" s="9"/>
    </row>
    <row r="47" spans="1:8" s="4" customFormat="1" ht="38.25">
      <c r="A47" s="75"/>
      <c r="B47" s="8" t="s">
        <v>157</v>
      </c>
      <c r="C47" s="85" t="s">
        <v>111</v>
      </c>
      <c r="D47" s="85" t="s">
        <v>20</v>
      </c>
      <c r="E47" s="9">
        <f t="shared" si="4"/>
        <v>13305.575</v>
      </c>
      <c r="F47" s="9">
        <v>4159.828</v>
      </c>
      <c r="G47" s="9">
        <v>9145.747</v>
      </c>
      <c r="H47" s="9"/>
    </row>
    <row r="48" spans="1:8" s="4" customFormat="1" ht="38.25">
      <c r="A48" s="75"/>
      <c r="B48" s="8" t="s">
        <v>188</v>
      </c>
      <c r="C48" s="86"/>
      <c r="D48" s="86"/>
      <c r="E48" s="9">
        <f t="shared" si="4"/>
        <v>248.118</v>
      </c>
      <c r="F48" s="9">
        <v>248.118</v>
      </c>
      <c r="G48" s="9"/>
      <c r="H48" s="9"/>
    </row>
    <row r="49" spans="1:8" s="4" customFormat="1" ht="25.5">
      <c r="A49" s="75"/>
      <c r="B49" s="8" t="s">
        <v>158</v>
      </c>
      <c r="C49" s="85" t="s">
        <v>112</v>
      </c>
      <c r="D49" s="85" t="s">
        <v>20</v>
      </c>
      <c r="E49" s="9">
        <f t="shared" si="4"/>
        <v>956.036</v>
      </c>
      <c r="F49" s="9">
        <v>200</v>
      </c>
      <c r="G49" s="9">
        <v>756.036</v>
      </c>
      <c r="H49" s="9"/>
    </row>
    <row r="50" spans="1:8" s="4" customFormat="1" ht="38.25">
      <c r="A50" s="75"/>
      <c r="B50" s="8" t="s">
        <v>188</v>
      </c>
      <c r="C50" s="86"/>
      <c r="D50" s="86"/>
      <c r="E50" s="9">
        <f t="shared" si="4"/>
        <v>21</v>
      </c>
      <c r="F50" s="9">
        <v>21</v>
      </c>
      <c r="G50" s="9"/>
      <c r="H50" s="9"/>
    </row>
    <row r="51" spans="1:8" s="4" customFormat="1" ht="38.25">
      <c r="A51" s="76"/>
      <c r="B51" s="8" t="s">
        <v>188</v>
      </c>
      <c r="C51" s="49" t="s">
        <v>47</v>
      </c>
      <c r="D51" s="49" t="s">
        <v>20</v>
      </c>
      <c r="E51" s="9">
        <f t="shared" si="4"/>
        <v>3</v>
      </c>
      <c r="F51" s="9">
        <v>3</v>
      </c>
      <c r="G51" s="9"/>
      <c r="H51" s="9"/>
    </row>
    <row r="52" spans="1:8" s="2" customFormat="1" ht="12.75">
      <c r="A52" s="83" t="s">
        <v>129</v>
      </c>
      <c r="B52" s="83"/>
      <c r="C52" s="83"/>
      <c r="D52" s="83"/>
      <c r="E52" s="83"/>
      <c r="F52" s="83"/>
      <c r="G52" s="83"/>
      <c r="H52" s="83"/>
    </row>
    <row r="53" spans="1:8" s="2" customFormat="1" ht="12.75">
      <c r="A53" s="87" t="s">
        <v>72</v>
      </c>
      <c r="B53" s="6"/>
      <c r="C53" s="81" t="s">
        <v>19</v>
      </c>
      <c r="D53" s="81" t="s">
        <v>20</v>
      </c>
      <c r="E53" s="7">
        <f aca="true" t="shared" si="5" ref="E53:E78">F53+G53+H53</f>
        <v>183777.69961999997</v>
      </c>
      <c r="F53" s="7">
        <f>SUM(F54:F66)-F55-F56-F66</f>
        <v>46317.376999999986</v>
      </c>
      <c r="G53" s="7">
        <f>SUM(G54:G66)-G55-G56-G66</f>
        <v>56568.034000000014</v>
      </c>
      <c r="H53" s="7">
        <f>SUM(H54:H66)-H55-H56-H66</f>
        <v>80892.28861999996</v>
      </c>
    </row>
    <row r="54" spans="1:8" ht="12.75" customHeight="1">
      <c r="A54" s="87"/>
      <c r="B54" s="8" t="s">
        <v>67</v>
      </c>
      <c r="C54" s="81"/>
      <c r="D54" s="81"/>
      <c r="E54" s="9">
        <f t="shared" si="5"/>
        <v>121458.46528</v>
      </c>
      <c r="F54" s="9">
        <f>23425.242+9260.96+0.04+2600-574.959-784.822-19.704-97.518-6.887-2779</f>
        <v>31023.352</v>
      </c>
      <c r="G54" s="9">
        <v>37216.096</v>
      </c>
      <c r="H54" s="9">
        <f>G54*1.43</f>
        <v>53219.01727999999</v>
      </c>
    </row>
    <row r="55" spans="1:8" ht="89.25">
      <c r="A55" s="87"/>
      <c r="B55" s="21" t="s">
        <v>128</v>
      </c>
      <c r="C55" s="81"/>
      <c r="D55" s="81"/>
      <c r="E55" s="22">
        <f t="shared" si="5"/>
        <v>28994.706783</v>
      </c>
      <c r="F55" s="22">
        <f>9260.96+0.04</f>
        <v>9261</v>
      </c>
      <c r="G55" s="22">
        <v>9659.181</v>
      </c>
      <c r="H55" s="22">
        <f>G55*1.043</f>
        <v>10074.525783</v>
      </c>
    </row>
    <row r="56" spans="1:8" s="23" customFormat="1" ht="42.75" customHeight="1">
      <c r="A56" s="87"/>
      <c r="B56" s="21" t="s">
        <v>127</v>
      </c>
      <c r="C56" s="81"/>
      <c r="D56" s="81"/>
      <c r="E56" s="22">
        <f t="shared" si="5"/>
        <v>7221.0044</v>
      </c>
      <c r="F56" s="22">
        <f>2600-784.822-19.704-97.518-10.272-6.887</f>
        <v>1680.797</v>
      </c>
      <c r="G56" s="22">
        <v>2711.8</v>
      </c>
      <c r="H56" s="22">
        <f>G56*1.043</f>
        <v>2828.4074</v>
      </c>
    </row>
    <row r="57" spans="1:8" s="23" customFormat="1" ht="102" hidden="1">
      <c r="A57" s="87"/>
      <c r="B57" s="21" t="s">
        <v>182</v>
      </c>
      <c r="C57" s="81"/>
      <c r="D57" s="81"/>
      <c r="E57" s="22">
        <f t="shared" si="5"/>
        <v>0</v>
      </c>
      <c r="F57" s="22"/>
      <c r="G57" s="22"/>
      <c r="H57" s="22"/>
    </row>
    <row r="58" spans="1:8" ht="25.5">
      <c r="A58" s="87"/>
      <c r="B58" s="10" t="s">
        <v>68</v>
      </c>
      <c r="C58" s="81"/>
      <c r="D58" s="81"/>
      <c r="E58" s="9">
        <f t="shared" si="5"/>
        <v>35345.547</v>
      </c>
      <c r="F58" s="9">
        <f>8500-1921.403-769.7</f>
        <v>5808.897</v>
      </c>
      <c r="G58" s="9">
        <v>12155</v>
      </c>
      <c r="H58" s="9">
        <f aca="true" t="shared" si="6" ref="H58:H64">G58*1.43</f>
        <v>17381.649999999998</v>
      </c>
    </row>
    <row r="59" spans="1:8" ht="12.75">
      <c r="A59" s="87"/>
      <c r="B59" s="10" t="s">
        <v>69</v>
      </c>
      <c r="C59" s="81"/>
      <c r="D59" s="81"/>
      <c r="E59" s="9">
        <f t="shared" si="5"/>
        <v>5575.593</v>
      </c>
      <c r="F59" s="9">
        <f>1300-66.777-175</f>
        <v>1058.223</v>
      </c>
      <c r="G59" s="9">
        <v>1859</v>
      </c>
      <c r="H59" s="9">
        <f t="shared" si="6"/>
        <v>2658.37</v>
      </c>
    </row>
    <row r="60" spans="1:8" ht="25.5">
      <c r="A60" s="87"/>
      <c r="B60" s="10" t="s">
        <v>28</v>
      </c>
      <c r="C60" s="81"/>
      <c r="D60" s="81"/>
      <c r="E60" s="9">
        <f t="shared" si="5"/>
        <v>3060.8315999999995</v>
      </c>
      <c r="F60" s="9">
        <v>684</v>
      </c>
      <c r="G60" s="9">
        <v>978.12</v>
      </c>
      <c r="H60" s="9">
        <f t="shared" si="6"/>
        <v>1398.7115999999999</v>
      </c>
    </row>
    <row r="61" spans="1:8" ht="12.75">
      <c r="A61" s="87"/>
      <c r="B61" s="10" t="s">
        <v>70</v>
      </c>
      <c r="C61" s="81"/>
      <c r="D61" s="81"/>
      <c r="E61" s="9">
        <f t="shared" si="5"/>
        <v>1912.56838</v>
      </c>
      <c r="F61" s="9">
        <f>407.496+47.725-68.2-56.3</f>
        <v>330.721</v>
      </c>
      <c r="G61" s="9">
        <v>650.966</v>
      </c>
      <c r="H61" s="9">
        <f t="shared" si="6"/>
        <v>930.8813799999999</v>
      </c>
    </row>
    <row r="62" spans="1:8" ht="12.75">
      <c r="A62" s="87"/>
      <c r="B62" s="10" t="s">
        <v>29</v>
      </c>
      <c r="C62" s="81"/>
      <c r="D62" s="81"/>
      <c r="E62" s="9">
        <f t="shared" si="5"/>
        <v>2719.71267</v>
      </c>
      <c r="F62" s="9">
        <f>626.202-82.479</f>
        <v>543.723</v>
      </c>
      <c r="G62" s="9">
        <v>895.469</v>
      </c>
      <c r="H62" s="9">
        <f t="shared" si="6"/>
        <v>1280.52067</v>
      </c>
    </row>
    <row r="63" spans="1:8" ht="38.25">
      <c r="A63" s="87"/>
      <c r="B63" s="10" t="s">
        <v>183</v>
      </c>
      <c r="C63" s="81"/>
      <c r="D63" s="81"/>
      <c r="E63" s="9">
        <f t="shared" si="5"/>
        <v>692.7376900000002</v>
      </c>
      <c r="F63" s="9">
        <f>42.401+65+60-24.599-1.765-10-20</f>
        <v>111.03700000000003</v>
      </c>
      <c r="G63" s="9">
        <v>239.383</v>
      </c>
      <c r="H63" s="9">
        <f t="shared" si="6"/>
        <v>342.31769</v>
      </c>
    </row>
    <row r="64" spans="1:8" ht="25.5">
      <c r="A64" s="87"/>
      <c r="B64" s="10" t="s">
        <v>87</v>
      </c>
      <c r="C64" s="81"/>
      <c r="D64" s="81"/>
      <c r="E64" s="9">
        <f>F64+G64+H64</f>
        <v>7855.757</v>
      </c>
      <c r="F64" s="9">
        <f>1800-199.063</f>
        <v>1600.937</v>
      </c>
      <c r="G64" s="9">
        <v>2574</v>
      </c>
      <c r="H64" s="9">
        <f t="shared" si="6"/>
        <v>3680.8199999999997</v>
      </c>
    </row>
    <row r="65" spans="1:8" ht="25.5">
      <c r="A65" s="87"/>
      <c r="B65" s="8" t="s">
        <v>184</v>
      </c>
      <c r="C65" s="81"/>
      <c r="D65" s="81"/>
      <c r="E65" s="9">
        <f>F65+G65+H65</f>
        <v>5156.487</v>
      </c>
      <c r="F65" s="9">
        <f>4371.665+784.822</f>
        <v>5156.487</v>
      </c>
      <c r="G65" s="9"/>
      <c r="H65" s="9"/>
    </row>
    <row r="66" spans="1:8" s="23" customFormat="1" ht="38.25">
      <c r="A66" s="87"/>
      <c r="B66" s="21" t="s">
        <v>127</v>
      </c>
      <c r="C66" s="81"/>
      <c r="D66" s="81"/>
      <c r="E66" s="22">
        <f t="shared" si="5"/>
        <v>784.822</v>
      </c>
      <c r="F66" s="22">
        <v>784.822</v>
      </c>
      <c r="G66" s="22"/>
      <c r="H66" s="22"/>
    </row>
    <row r="67" spans="1:8" ht="12.75" customHeight="1">
      <c r="A67" s="74" t="s">
        <v>73</v>
      </c>
      <c r="B67" s="10"/>
      <c r="C67" s="72" t="s">
        <v>19</v>
      </c>
      <c r="D67" s="72" t="s">
        <v>20</v>
      </c>
      <c r="E67" s="7">
        <f t="shared" si="5"/>
        <v>31998.06587</v>
      </c>
      <c r="F67" s="7">
        <f>SUM(F68:F73)</f>
        <v>7150.564999999999</v>
      </c>
      <c r="G67" s="7">
        <f>SUM(G68:G73)</f>
        <v>10225.309</v>
      </c>
      <c r="H67" s="7">
        <f>SUM(H68:H73)</f>
        <v>14622.19187</v>
      </c>
    </row>
    <row r="68" spans="1:8" ht="12.75">
      <c r="A68" s="75"/>
      <c r="B68" s="10" t="s">
        <v>185</v>
      </c>
      <c r="C68" s="77"/>
      <c r="D68" s="77"/>
      <c r="E68" s="9">
        <f t="shared" si="5"/>
        <v>25485.946</v>
      </c>
      <c r="F68" s="9">
        <f>5700-20.984</f>
        <v>5679.016</v>
      </c>
      <c r="G68" s="9">
        <v>8151</v>
      </c>
      <c r="H68" s="9">
        <f>G68*1.43</f>
        <v>11655.93</v>
      </c>
    </row>
    <row r="69" spans="1:8" ht="25.5">
      <c r="A69" s="75"/>
      <c r="B69" s="8" t="s">
        <v>27</v>
      </c>
      <c r="C69" s="77"/>
      <c r="D69" s="77"/>
      <c r="E69" s="9">
        <f t="shared" si="5"/>
        <v>3112.678</v>
      </c>
      <c r="F69" s="9">
        <f>700-19.752</f>
        <v>680.248</v>
      </c>
      <c r="G69" s="9">
        <v>1001</v>
      </c>
      <c r="H69" s="9">
        <f>G69*1.43</f>
        <v>1431.4299999999998</v>
      </c>
    </row>
    <row r="70" spans="1:8" ht="12.75">
      <c r="A70" s="75"/>
      <c r="B70" s="10" t="s">
        <v>74</v>
      </c>
      <c r="C70" s="77"/>
      <c r="D70" s="77"/>
      <c r="E70" s="9">
        <f t="shared" si="5"/>
        <v>141.25963</v>
      </c>
      <c r="F70" s="9">
        <v>31.567</v>
      </c>
      <c r="G70" s="9">
        <v>45.141</v>
      </c>
      <c r="H70" s="9">
        <f>G70*1.43</f>
        <v>64.55162999999999</v>
      </c>
    </row>
    <row r="71" spans="1:8" ht="12.75">
      <c r="A71" s="75"/>
      <c r="B71" s="10" t="s">
        <v>75</v>
      </c>
      <c r="C71" s="77"/>
      <c r="D71" s="77"/>
      <c r="E71" s="9">
        <f t="shared" si="5"/>
        <v>378.18822</v>
      </c>
      <c r="F71" s="9">
        <v>84.513</v>
      </c>
      <c r="G71" s="9">
        <v>120.854</v>
      </c>
      <c r="H71" s="9">
        <f>G71*1.43</f>
        <v>172.82121999999998</v>
      </c>
    </row>
    <row r="72" spans="1:8" ht="12.75">
      <c r="A72" s="75"/>
      <c r="B72" s="10" t="s">
        <v>76</v>
      </c>
      <c r="C72" s="77"/>
      <c r="D72" s="77"/>
      <c r="E72" s="9">
        <f t="shared" si="5"/>
        <v>2839.2580199999998</v>
      </c>
      <c r="F72" s="9">
        <v>634.485</v>
      </c>
      <c r="G72" s="9">
        <v>907.314</v>
      </c>
      <c r="H72" s="9">
        <f>G72*1.43</f>
        <v>1297.4590199999998</v>
      </c>
    </row>
    <row r="73" spans="1:8" ht="25.5">
      <c r="A73" s="76"/>
      <c r="B73" s="8" t="s">
        <v>184</v>
      </c>
      <c r="C73" s="73"/>
      <c r="D73" s="73"/>
      <c r="E73" s="9">
        <f>F73+G73+H73</f>
        <v>40.736</v>
      </c>
      <c r="F73" s="9">
        <v>40.736</v>
      </c>
      <c r="G73" s="22"/>
      <c r="H73" s="22"/>
    </row>
    <row r="74" spans="1:8" ht="12.75">
      <c r="A74" s="87" t="s">
        <v>77</v>
      </c>
      <c r="B74" s="10"/>
      <c r="C74" s="81" t="s">
        <v>19</v>
      </c>
      <c r="D74" s="72" t="s">
        <v>20</v>
      </c>
      <c r="E74" s="7">
        <f t="shared" si="5"/>
        <v>311.31453</v>
      </c>
      <c r="F74" s="7">
        <f>SUM(F75:F78)</f>
        <v>99.43499999999999</v>
      </c>
      <c r="G74" s="7">
        <f>SUM(G75:G78)</f>
        <v>103.71000000000001</v>
      </c>
      <c r="H74" s="7">
        <f>SUM(H75:H78)</f>
        <v>108.16953</v>
      </c>
    </row>
    <row r="75" spans="1:8" ht="25.5">
      <c r="A75" s="87"/>
      <c r="B75" s="10" t="s">
        <v>78</v>
      </c>
      <c r="C75" s="81"/>
      <c r="D75" s="77"/>
      <c r="E75" s="9">
        <f t="shared" si="5"/>
        <v>22.087394</v>
      </c>
      <c r="F75" s="9">
        <v>7.055</v>
      </c>
      <c r="G75" s="9">
        <v>7.358</v>
      </c>
      <c r="H75" s="9">
        <f>G75*1.043</f>
        <v>7.6743939999999995</v>
      </c>
    </row>
    <row r="76" spans="1:8" ht="25.5">
      <c r="A76" s="87"/>
      <c r="B76" s="10" t="s">
        <v>79</v>
      </c>
      <c r="C76" s="81"/>
      <c r="D76" s="77"/>
      <c r="E76" s="9">
        <f t="shared" si="5"/>
        <v>68.96896799999999</v>
      </c>
      <c r="F76" s="9">
        <v>22.029</v>
      </c>
      <c r="G76" s="9">
        <v>22.976</v>
      </c>
      <c r="H76" s="9">
        <f>G76*1.043</f>
        <v>23.963967999999998</v>
      </c>
    </row>
    <row r="77" spans="1:8" ht="25.5">
      <c r="A77" s="87"/>
      <c r="B77" s="10" t="s">
        <v>80</v>
      </c>
      <c r="C77" s="81"/>
      <c r="D77" s="77"/>
      <c r="E77" s="9">
        <f t="shared" si="5"/>
        <v>187.42483399999998</v>
      </c>
      <c r="F77" s="9">
        <v>59.864</v>
      </c>
      <c r="G77" s="9">
        <v>62.438</v>
      </c>
      <c r="H77" s="9">
        <f>G77*1.043</f>
        <v>65.122834</v>
      </c>
    </row>
    <row r="78" spans="1:8" ht="38.25">
      <c r="A78" s="87"/>
      <c r="B78" s="10" t="s">
        <v>81</v>
      </c>
      <c r="C78" s="81"/>
      <c r="D78" s="73"/>
      <c r="E78" s="9">
        <f t="shared" si="5"/>
        <v>32.833334</v>
      </c>
      <c r="F78" s="9">
        <v>10.487</v>
      </c>
      <c r="G78" s="9">
        <v>10.938</v>
      </c>
      <c r="H78" s="9">
        <f>G78*1.043</f>
        <v>11.408334</v>
      </c>
    </row>
    <row r="79" spans="1:8" ht="12.75" customHeight="1">
      <c r="A79" s="74" t="s">
        <v>82</v>
      </c>
      <c r="B79" s="10"/>
      <c r="C79" s="72" t="s">
        <v>19</v>
      </c>
      <c r="D79" s="72" t="s">
        <v>20</v>
      </c>
      <c r="E79" s="7">
        <f aca="true" t="shared" si="7" ref="E79:E89">F79+G79+H79</f>
        <v>131633.314891</v>
      </c>
      <c r="F79" s="7">
        <f>SUM(F80:F91)-F91</f>
        <v>40343.623</v>
      </c>
      <c r="G79" s="7">
        <f>SUM(G80:G91)-G91</f>
        <v>44684.13699999999</v>
      </c>
      <c r="H79" s="7">
        <f>SUM(H80:H91)-H91</f>
        <v>46605.554891</v>
      </c>
    </row>
    <row r="80" spans="1:8" ht="12.75">
      <c r="A80" s="75"/>
      <c r="B80" s="10" t="s">
        <v>191</v>
      </c>
      <c r="C80" s="77"/>
      <c r="D80" s="77"/>
      <c r="E80" s="9">
        <f t="shared" si="7"/>
        <v>46173.817</v>
      </c>
      <c r="F80" s="9">
        <f>15000-166.015-622.903</f>
        <v>14211.082</v>
      </c>
      <c r="G80" s="9">
        <v>15645</v>
      </c>
      <c r="H80" s="9">
        <f aca="true" t="shared" si="8" ref="H80:H89">G80*1.043</f>
        <v>16317.734999999999</v>
      </c>
    </row>
    <row r="81" spans="1:8" ht="25.5">
      <c r="A81" s="75"/>
      <c r="B81" s="10" t="s">
        <v>204</v>
      </c>
      <c r="C81" s="77"/>
      <c r="D81" s="77"/>
      <c r="E81" s="9">
        <f t="shared" si="7"/>
        <v>15037.917999999998</v>
      </c>
      <c r="F81" s="9">
        <f>5000-516.432-99.895</f>
        <v>4383.673</v>
      </c>
      <c r="G81" s="9">
        <v>5215</v>
      </c>
      <c r="H81" s="9">
        <f t="shared" si="8"/>
        <v>5439.245</v>
      </c>
    </row>
    <row r="82" spans="1:8" ht="12.75">
      <c r="A82" s="75"/>
      <c r="B82" s="10" t="s">
        <v>23</v>
      </c>
      <c r="C82" s="77"/>
      <c r="D82" s="77"/>
      <c r="E82" s="9">
        <f t="shared" si="7"/>
        <v>4696.273499999999</v>
      </c>
      <c r="F82" s="9">
        <v>1500</v>
      </c>
      <c r="G82" s="9">
        <v>1564.5</v>
      </c>
      <c r="H82" s="9">
        <f t="shared" si="8"/>
        <v>1631.7734999999998</v>
      </c>
    </row>
    <row r="83" spans="1:8" ht="25.5">
      <c r="A83" s="75"/>
      <c r="B83" s="10" t="s">
        <v>83</v>
      </c>
      <c r="C83" s="77"/>
      <c r="D83" s="77"/>
      <c r="E83" s="9">
        <f t="shared" si="7"/>
        <v>6378.523034</v>
      </c>
      <c r="F83" s="9">
        <f>1700+528.033-597.111</f>
        <v>1630.922</v>
      </c>
      <c r="G83" s="9">
        <v>2323.838</v>
      </c>
      <c r="H83" s="9">
        <f t="shared" si="8"/>
        <v>2423.763034</v>
      </c>
    </row>
    <row r="84" spans="1:8" ht="38.25">
      <c r="A84" s="75"/>
      <c r="B84" s="10" t="s">
        <v>88</v>
      </c>
      <c r="C84" s="77"/>
      <c r="D84" s="77"/>
      <c r="E84" s="9">
        <f>F84+G84+H84</f>
        <v>179.234536</v>
      </c>
      <c r="F84" s="9">
        <f>65.342-25.342</f>
        <v>40</v>
      </c>
      <c r="G84" s="9">
        <v>68.152</v>
      </c>
      <c r="H84" s="9">
        <f t="shared" si="8"/>
        <v>71.08253599999999</v>
      </c>
    </row>
    <row r="85" spans="1:8" ht="25.5">
      <c r="A85" s="75"/>
      <c r="B85" s="10" t="s">
        <v>49</v>
      </c>
      <c r="C85" s="77"/>
      <c r="D85" s="77"/>
      <c r="E85" s="9">
        <f>F85+G85+H85</f>
        <v>46549.270708</v>
      </c>
      <c r="F85" s="9">
        <f>16016+385.875-2177.181-1432.42-58.923-1079-55</f>
        <v>11599.350999999999</v>
      </c>
      <c r="G85" s="9">
        <v>17107.156</v>
      </c>
      <c r="H85" s="9">
        <f t="shared" si="8"/>
        <v>17842.763708</v>
      </c>
    </row>
    <row r="86" spans="1:8" ht="38.25">
      <c r="A86" s="75"/>
      <c r="B86" s="10" t="s">
        <v>84</v>
      </c>
      <c r="C86" s="77"/>
      <c r="D86" s="77"/>
      <c r="E86" s="9">
        <f t="shared" si="7"/>
        <v>140.68556199999998</v>
      </c>
      <c r="F86" s="9">
        <f>47.684-8.605</f>
        <v>39.07899999999999</v>
      </c>
      <c r="G86" s="9">
        <v>49.734</v>
      </c>
      <c r="H86" s="9">
        <f t="shared" si="8"/>
        <v>51.872561999999995</v>
      </c>
    </row>
    <row r="87" spans="1:8" ht="25.5">
      <c r="A87" s="75"/>
      <c r="B87" s="10" t="s">
        <v>85</v>
      </c>
      <c r="C87" s="77"/>
      <c r="D87" s="77"/>
      <c r="E87" s="9">
        <f t="shared" si="7"/>
        <v>4591.3045</v>
      </c>
      <c r="F87" s="9">
        <f>1500-48.969-56</f>
        <v>1395.031</v>
      </c>
      <c r="G87" s="9">
        <v>1564.5</v>
      </c>
      <c r="H87" s="9">
        <f t="shared" si="8"/>
        <v>1631.7734999999998</v>
      </c>
    </row>
    <row r="88" spans="1:8" ht="25.5">
      <c r="A88" s="75"/>
      <c r="B88" s="10" t="s">
        <v>86</v>
      </c>
      <c r="C88" s="77"/>
      <c r="D88" s="77"/>
      <c r="E88" s="9">
        <f t="shared" si="7"/>
        <v>254.273051</v>
      </c>
      <c r="F88" s="9">
        <f>99-55.681</f>
        <v>43.319</v>
      </c>
      <c r="G88" s="9">
        <v>103.257</v>
      </c>
      <c r="H88" s="9">
        <f t="shared" si="8"/>
        <v>107.697051</v>
      </c>
    </row>
    <row r="89" spans="1:8" ht="25.5">
      <c r="A89" s="75"/>
      <c r="B89" s="8" t="s">
        <v>64</v>
      </c>
      <c r="C89" s="77"/>
      <c r="D89" s="77"/>
      <c r="E89" s="9">
        <f t="shared" si="7"/>
        <v>2815.366</v>
      </c>
      <c r="F89" s="9">
        <f>1000-222.839-92.644</f>
        <v>684.517</v>
      </c>
      <c r="G89" s="9">
        <v>1043</v>
      </c>
      <c r="H89" s="9">
        <f t="shared" si="8"/>
        <v>1087.849</v>
      </c>
    </row>
    <row r="90" spans="1:8" ht="25.5">
      <c r="A90" s="75"/>
      <c r="B90" s="8" t="s">
        <v>184</v>
      </c>
      <c r="C90" s="73"/>
      <c r="D90" s="73"/>
      <c r="E90" s="9">
        <f>F90+G90+H90</f>
        <v>4816.649</v>
      </c>
      <c r="F90" s="9">
        <f>4692.54+124.109</f>
        <v>4816.649</v>
      </c>
      <c r="G90" s="9"/>
      <c r="H90" s="9"/>
    </row>
    <row r="91" spans="1:8" s="23" customFormat="1" ht="38.25">
      <c r="A91" s="76"/>
      <c r="B91" s="21" t="s">
        <v>127</v>
      </c>
      <c r="C91" s="35"/>
      <c r="D91" s="35"/>
      <c r="E91" s="22">
        <f>F91+G91+H91</f>
        <v>124.109</v>
      </c>
      <c r="F91" s="22">
        <v>124.109</v>
      </c>
      <c r="G91" s="9"/>
      <c r="H91" s="9"/>
    </row>
    <row r="92" spans="1:8" ht="12.75" customHeight="1">
      <c r="A92" s="74" t="s">
        <v>89</v>
      </c>
      <c r="B92" s="8"/>
      <c r="C92" s="72" t="s">
        <v>19</v>
      </c>
      <c r="D92" s="72" t="s">
        <v>20</v>
      </c>
      <c r="E92" s="7">
        <f aca="true" t="shared" si="9" ref="E92:E101">F92+G92+H92</f>
        <v>63177.560486</v>
      </c>
      <c r="F92" s="7">
        <f>SUM(F93:F98)-F94-F96</f>
        <v>21096.250999999997</v>
      </c>
      <c r="G92" s="7">
        <f>SUM(G93:G98)-G94-G96</f>
        <v>20597.802</v>
      </c>
      <c r="H92" s="7">
        <f>SUM(H93:H98)-H94-H96</f>
        <v>21483.507486000002</v>
      </c>
    </row>
    <row r="93" spans="1:8" ht="25.5">
      <c r="A93" s="75"/>
      <c r="B93" s="10" t="s">
        <v>65</v>
      </c>
      <c r="C93" s="77"/>
      <c r="D93" s="77"/>
      <c r="E93" s="9">
        <f t="shared" si="9"/>
        <v>52081.309486</v>
      </c>
      <c r="F93" s="9">
        <f>19679.54-9679.54</f>
        <v>10000</v>
      </c>
      <c r="G93" s="9">
        <v>20597.802</v>
      </c>
      <c r="H93" s="9">
        <f>G93*1.043</f>
        <v>21483.507486</v>
      </c>
    </row>
    <row r="94" spans="1:8" ht="89.25">
      <c r="A94" s="75"/>
      <c r="B94" s="21" t="s">
        <v>128</v>
      </c>
      <c r="C94" s="77"/>
      <c r="D94" s="77"/>
      <c r="E94" s="22">
        <f t="shared" si="9"/>
        <v>51934.12767999999</v>
      </c>
      <c r="F94" s="22">
        <f>19679.54-9679.54</f>
        <v>10000</v>
      </c>
      <c r="G94" s="22">
        <v>20525.76</v>
      </c>
      <c r="H94" s="22">
        <f>G94*1.043</f>
        <v>21408.367679999996</v>
      </c>
    </row>
    <row r="95" spans="1:8" ht="25.5">
      <c r="A95" s="75"/>
      <c r="B95" s="8" t="s">
        <v>224</v>
      </c>
      <c r="C95" s="77"/>
      <c r="D95" s="77"/>
      <c r="E95" s="9">
        <f t="shared" si="9"/>
        <v>9679.5</v>
      </c>
      <c r="F95" s="9">
        <f>9679.5</f>
        <v>9679.5</v>
      </c>
      <c r="G95" s="22"/>
      <c r="H95" s="22"/>
    </row>
    <row r="96" spans="1:8" ht="89.25">
      <c r="A96" s="75"/>
      <c r="B96" s="21" t="s">
        <v>128</v>
      </c>
      <c r="C96" s="77"/>
      <c r="D96" s="77"/>
      <c r="E96" s="22">
        <f t="shared" si="9"/>
        <v>9679.5</v>
      </c>
      <c r="F96" s="22">
        <v>9679.5</v>
      </c>
      <c r="G96" s="22"/>
      <c r="H96" s="22"/>
    </row>
    <row r="97" spans="1:8" ht="12.75">
      <c r="A97" s="75"/>
      <c r="B97" s="8" t="s">
        <v>223</v>
      </c>
      <c r="C97" s="77"/>
      <c r="D97" s="77"/>
      <c r="E97" s="9">
        <f t="shared" si="9"/>
        <v>774</v>
      </c>
      <c r="F97" s="9">
        <v>774</v>
      </c>
      <c r="G97" s="22"/>
      <c r="H97" s="22"/>
    </row>
    <row r="98" spans="1:8" ht="25.5">
      <c r="A98" s="75"/>
      <c r="B98" s="8" t="s">
        <v>184</v>
      </c>
      <c r="C98" s="77"/>
      <c r="D98" s="77"/>
      <c r="E98" s="9">
        <f>F98+G98+H98</f>
        <v>642.751</v>
      </c>
      <c r="F98" s="9">
        <f>154.282+488.469</f>
        <v>642.751</v>
      </c>
      <c r="G98" s="22"/>
      <c r="H98" s="22"/>
    </row>
    <row r="99" spans="1:8" ht="12.75" customHeight="1">
      <c r="A99" s="74" t="s">
        <v>72</v>
      </c>
      <c r="B99" s="8"/>
      <c r="C99" s="72" t="s">
        <v>31</v>
      </c>
      <c r="D99" s="72" t="s">
        <v>20</v>
      </c>
      <c r="E99" s="7">
        <f t="shared" si="9"/>
        <v>328.213162368</v>
      </c>
      <c r="F99" s="7">
        <f>SUM(F100:F101)</f>
        <v>104.832</v>
      </c>
      <c r="G99" s="7">
        <f>SUM(G100:G101)</f>
        <v>109.33977599999999</v>
      </c>
      <c r="H99" s="7">
        <f>SUM(H100:H101)</f>
        <v>114.04138636799999</v>
      </c>
    </row>
    <row r="100" spans="1:8" ht="25.5">
      <c r="A100" s="75"/>
      <c r="B100" s="10" t="s">
        <v>49</v>
      </c>
      <c r="C100" s="77"/>
      <c r="D100" s="77"/>
      <c r="E100" s="9">
        <f t="shared" si="9"/>
        <v>309.954051</v>
      </c>
      <c r="F100" s="9">
        <v>99</v>
      </c>
      <c r="G100" s="9">
        <v>103.25699999999999</v>
      </c>
      <c r="H100" s="9">
        <v>107.69705099999999</v>
      </c>
    </row>
    <row r="101" spans="1:8" ht="25.5">
      <c r="A101" s="76"/>
      <c r="B101" s="10" t="s">
        <v>166</v>
      </c>
      <c r="C101" s="73"/>
      <c r="D101" s="73"/>
      <c r="E101" s="9">
        <f t="shared" si="9"/>
        <v>18.259111368</v>
      </c>
      <c r="F101" s="9">
        <v>5.832</v>
      </c>
      <c r="G101" s="9">
        <v>6.082775999999999</v>
      </c>
      <c r="H101" s="9">
        <v>6.3443353679999985</v>
      </c>
    </row>
    <row r="102" spans="1:8" ht="25.5" customHeight="1">
      <c r="A102" s="74" t="s">
        <v>165</v>
      </c>
      <c r="B102" s="10"/>
      <c r="C102" s="81" t="s">
        <v>31</v>
      </c>
      <c r="D102" s="81" t="s">
        <v>20</v>
      </c>
      <c r="E102" s="7">
        <f>F102+G102+H102</f>
        <v>139.67000000000002</v>
      </c>
      <c r="F102" s="7">
        <f>SUM(F103:F103)</f>
        <v>44.611</v>
      </c>
      <c r="G102" s="7">
        <f>SUM(G103:G103)</f>
        <v>46.529</v>
      </c>
      <c r="H102" s="7">
        <f>SUM(H103:H103)</f>
        <v>48.53</v>
      </c>
    </row>
    <row r="103" spans="1:8" ht="25.5">
      <c r="A103" s="76"/>
      <c r="B103" s="10" t="s">
        <v>168</v>
      </c>
      <c r="C103" s="81"/>
      <c r="D103" s="81"/>
      <c r="E103" s="9">
        <f>F103+G103+H103</f>
        <v>139.67000000000002</v>
      </c>
      <c r="F103" s="9">
        <v>44.611</v>
      </c>
      <c r="G103" s="9">
        <v>46.529</v>
      </c>
      <c r="H103" s="9">
        <v>48.53</v>
      </c>
    </row>
    <row r="104" spans="1:8" ht="12.75" customHeight="1">
      <c r="A104" s="74" t="s">
        <v>82</v>
      </c>
      <c r="B104" s="8"/>
      <c r="C104" s="72" t="s">
        <v>31</v>
      </c>
      <c r="D104" s="72" t="s">
        <v>20</v>
      </c>
      <c r="E104" s="7">
        <f>F104+G104+H104</f>
        <v>236.282043181</v>
      </c>
      <c r="F104" s="7">
        <f>SUM(F105:F106)</f>
        <v>75.469</v>
      </c>
      <c r="G104" s="7">
        <f>SUM(G105:G106)</f>
        <v>78.714167</v>
      </c>
      <c r="H104" s="7">
        <f>SUM(H105:H106)</f>
        <v>82.098876181</v>
      </c>
    </row>
    <row r="105" spans="1:8" ht="25.5" customHeight="1">
      <c r="A105" s="75"/>
      <c r="B105" s="10" t="s">
        <v>26</v>
      </c>
      <c r="C105" s="77"/>
      <c r="D105" s="77"/>
      <c r="E105" s="9">
        <f aca="true" t="shared" si="10" ref="E105:E111">F105+G105+H105</f>
        <v>47.945821585999994</v>
      </c>
      <c r="F105" s="9">
        <v>15.314</v>
      </c>
      <c r="G105" s="9">
        <v>15.972501999999999</v>
      </c>
      <c r="H105" s="9">
        <v>16.659319586</v>
      </c>
    </row>
    <row r="106" spans="1:8" ht="25.5">
      <c r="A106" s="75"/>
      <c r="B106" s="10" t="s">
        <v>33</v>
      </c>
      <c r="C106" s="77"/>
      <c r="D106" s="77"/>
      <c r="E106" s="9">
        <f>F106+G106+H106</f>
        <v>188.33622159499998</v>
      </c>
      <c r="F106" s="9">
        <v>60.155</v>
      </c>
      <c r="G106" s="9">
        <v>62.741665</v>
      </c>
      <c r="H106" s="9">
        <v>65.439556595</v>
      </c>
    </row>
    <row r="107" spans="1:8" ht="12.75" customHeight="1">
      <c r="A107" s="87" t="s">
        <v>91</v>
      </c>
      <c r="B107" s="10"/>
      <c r="C107" s="81" t="s">
        <v>31</v>
      </c>
      <c r="D107" s="81" t="s">
        <v>20</v>
      </c>
      <c r="E107" s="7">
        <f>F107+G107+H107</f>
        <v>343.08156426899995</v>
      </c>
      <c r="F107" s="7">
        <f>SUM(F108:F109)</f>
        <v>109.581</v>
      </c>
      <c r="G107" s="7">
        <f>SUM(G108:G109)</f>
        <v>114.29298299999999</v>
      </c>
      <c r="H107" s="7">
        <f>SUM(H108:H109)</f>
        <v>119.20758126899997</v>
      </c>
    </row>
    <row r="108" spans="1:8" ht="25.5">
      <c r="A108" s="87"/>
      <c r="B108" s="10" t="s">
        <v>34</v>
      </c>
      <c r="C108" s="81"/>
      <c r="D108" s="81"/>
      <c r="E108" s="9">
        <f t="shared" si="10"/>
        <v>33.434336471</v>
      </c>
      <c r="F108" s="9">
        <v>10.679</v>
      </c>
      <c r="G108" s="9">
        <v>11.138197</v>
      </c>
      <c r="H108" s="9">
        <v>11.617139471</v>
      </c>
    </row>
    <row r="109" spans="1:8" ht="12.75">
      <c r="A109" s="87"/>
      <c r="B109" s="10" t="s">
        <v>35</v>
      </c>
      <c r="C109" s="81"/>
      <c r="D109" s="81"/>
      <c r="E109" s="9">
        <f t="shared" si="10"/>
        <v>309.64722779799996</v>
      </c>
      <c r="F109" s="9">
        <v>98.902</v>
      </c>
      <c r="G109" s="9">
        <v>103.15478599999999</v>
      </c>
      <c r="H109" s="9">
        <v>107.59044179799997</v>
      </c>
    </row>
    <row r="110" spans="1:8" ht="39.75" customHeight="1">
      <c r="A110" s="87" t="s">
        <v>90</v>
      </c>
      <c r="B110" s="10"/>
      <c r="C110" s="81" t="s">
        <v>31</v>
      </c>
      <c r="D110" s="81" t="s">
        <v>20</v>
      </c>
      <c r="E110" s="7">
        <f t="shared" si="10"/>
        <v>73.756540742</v>
      </c>
      <c r="F110" s="7">
        <f>SUM(F111)</f>
        <v>23.558</v>
      </c>
      <c r="G110" s="7">
        <f>SUM(G111)</f>
        <v>24.570994</v>
      </c>
      <c r="H110" s="7">
        <f>SUM(H111)</f>
        <v>25.627546741999996</v>
      </c>
    </row>
    <row r="111" spans="1:8" ht="12.75">
      <c r="A111" s="87"/>
      <c r="B111" s="10" t="s">
        <v>36</v>
      </c>
      <c r="C111" s="81"/>
      <c r="D111" s="81"/>
      <c r="E111" s="9">
        <f t="shared" si="10"/>
        <v>73.756540742</v>
      </c>
      <c r="F111" s="9">
        <v>23.558</v>
      </c>
      <c r="G111" s="9">
        <v>24.570994</v>
      </c>
      <c r="H111" s="9">
        <v>25.627546741999996</v>
      </c>
    </row>
    <row r="112" spans="1:8" ht="12.75">
      <c r="A112" s="78" t="s">
        <v>196</v>
      </c>
      <c r="B112" s="10"/>
      <c r="C112" s="81" t="s">
        <v>31</v>
      </c>
      <c r="D112" s="6"/>
      <c r="E112" s="7">
        <f>E113</f>
        <v>116.304</v>
      </c>
      <c r="F112" s="7">
        <f>F113</f>
        <v>37.148</v>
      </c>
      <c r="G112" s="7">
        <f>G113</f>
        <v>38.745</v>
      </c>
      <c r="H112" s="7">
        <f>H113</f>
        <v>40.411</v>
      </c>
    </row>
    <row r="113" spans="1:8" ht="27" customHeight="1">
      <c r="A113" s="80"/>
      <c r="B113" s="8" t="s">
        <v>195</v>
      </c>
      <c r="C113" s="81"/>
      <c r="D113" s="6" t="s">
        <v>20</v>
      </c>
      <c r="E113" s="9">
        <f>F113+G113+H113</f>
        <v>116.304</v>
      </c>
      <c r="F113" s="9">
        <v>37.148</v>
      </c>
      <c r="G113" s="9">
        <v>38.745</v>
      </c>
      <c r="H113" s="9">
        <v>40.411</v>
      </c>
    </row>
    <row r="114" spans="1:8" ht="12.75">
      <c r="A114" s="78" t="s">
        <v>140</v>
      </c>
      <c r="B114" s="10"/>
      <c r="C114" s="81" t="s">
        <v>31</v>
      </c>
      <c r="D114" s="6"/>
      <c r="E114" s="7">
        <f>E115</f>
        <v>181.109</v>
      </c>
      <c r="F114" s="7">
        <f>F115</f>
        <v>181.109</v>
      </c>
      <c r="G114" s="7">
        <f>G115</f>
        <v>0</v>
      </c>
      <c r="H114" s="7">
        <f>H115</f>
        <v>0</v>
      </c>
    </row>
    <row r="115" spans="1:8" ht="25.5" customHeight="1">
      <c r="A115" s="80"/>
      <c r="B115" s="8" t="s">
        <v>184</v>
      </c>
      <c r="C115" s="81"/>
      <c r="D115" s="6" t="s">
        <v>20</v>
      </c>
      <c r="E115" s="9">
        <f>F115+G115+H115</f>
        <v>181.109</v>
      </c>
      <c r="F115" s="9">
        <f>114.801+66.308</f>
        <v>181.109</v>
      </c>
      <c r="G115" s="9"/>
      <c r="H115" s="9"/>
    </row>
    <row r="116" spans="1:8" ht="12.75" customHeight="1">
      <c r="A116" s="87" t="s">
        <v>72</v>
      </c>
      <c r="B116" s="10"/>
      <c r="C116" s="81" t="s">
        <v>37</v>
      </c>
      <c r="D116" s="81" t="s">
        <v>20</v>
      </c>
      <c r="E116" s="7">
        <f aca="true" t="shared" si="11" ref="E116:E122">F116+G116+H116</f>
        <v>445.220909</v>
      </c>
      <c r="F116" s="7">
        <f>SUM(F117:F118)</f>
        <v>142.205</v>
      </c>
      <c r="G116" s="7">
        <f>SUM(G117:G118)</f>
        <v>148.319</v>
      </c>
      <c r="H116" s="7">
        <f>SUM(H117:H118)</f>
        <v>154.696909</v>
      </c>
    </row>
    <row r="117" spans="1:8" ht="12.75" customHeight="1">
      <c r="A117" s="87"/>
      <c r="B117" s="10" t="s">
        <v>38</v>
      </c>
      <c r="C117" s="81"/>
      <c r="D117" s="81"/>
      <c r="E117" s="9">
        <f>F117+G117+H117</f>
        <v>31.407908999999997</v>
      </c>
      <c r="F117" s="54">
        <v>10.032</v>
      </c>
      <c r="G117" s="9">
        <v>10.463</v>
      </c>
      <c r="H117" s="9">
        <f>G117*1.043</f>
        <v>10.912908999999999</v>
      </c>
    </row>
    <row r="118" spans="1:8" s="23" customFormat="1" ht="38.25">
      <c r="A118" s="87"/>
      <c r="B118" s="55" t="s">
        <v>206</v>
      </c>
      <c r="C118" s="81"/>
      <c r="D118" s="81"/>
      <c r="E118" s="22">
        <f t="shared" si="11"/>
        <v>413.813</v>
      </c>
      <c r="F118" s="56">
        <v>132.173</v>
      </c>
      <c r="G118" s="22">
        <v>137.856</v>
      </c>
      <c r="H118" s="22">
        <v>143.784</v>
      </c>
    </row>
    <row r="119" spans="1:8" ht="12.75">
      <c r="A119" s="87" t="s">
        <v>91</v>
      </c>
      <c r="B119" s="8"/>
      <c r="C119" s="81" t="s">
        <v>37</v>
      </c>
      <c r="D119" s="81" t="s">
        <v>20</v>
      </c>
      <c r="E119" s="7">
        <f t="shared" si="11"/>
        <v>147.95747</v>
      </c>
      <c r="F119" s="7">
        <f>SUM(F120:F122)</f>
        <v>47.257999999999996</v>
      </c>
      <c r="G119" s="7">
        <f>SUM(G120:G122)</f>
        <v>49.29</v>
      </c>
      <c r="H119" s="7">
        <f>SUM(H120:H122)</f>
        <v>51.40947</v>
      </c>
    </row>
    <row r="120" spans="1:8" ht="25.5">
      <c r="A120" s="87"/>
      <c r="B120" s="10" t="s">
        <v>34</v>
      </c>
      <c r="C120" s="81"/>
      <c r="D120" s="81"/>
      <c r="E120" s="9">
        <f t="shared" si="11"/>
        <v>10.200114000000001</v>
      </c>
      <c r="F120" s="54">
        <v>3.258</v>
      </c>
      <c r="G120" s="9">
        <v>3.398</v>
      </c>
      <c r="H120" s="9">
        <f>G120*1.043</f>
        <v>3.544114</v>
      </c>
    </row>
    <row r="121" spans="1:8" ht="15">
      <c r="A121" s="87"/>
      <c r="B121" s="10" t="s">
        <v>141</v>
      </c>
      <c r="C121" s="81"/>
      <c r="D121" s="81"/>
      <c r="E121" s="9">
        <f t="shared" si="11"/>
        <v>77.644238</v>
      </c>
      <c r="F121" s="54">
        <v>24.8</v>
      </c>
      <c r="G121" s="9">
        <v>25.866</v>
      </c>
      <c r="H121" s="9">
        <f>G121*1.043</f>
        <v>26.978237999999997</v>
      </c>
    </row>
    <row r="122" spans="1:8" ht="25.5">
      <c r="A122" s="87"/>
      <c r="B122" s="10" t="s">
        <v>142</v>
      </c>
      <c r="C122" s="81"/>
      <c r="D122" s="81"/>
      <c r="E122" s="9">
        <f t="shared" si="11"/>
        <v>60.113118</v>
      </c>
      <c r="F122" s="54">
        <v>19.2</v>
      </c>
      <c r="G122" s="9">
        <v>20.026</v>
      </c>
      <c r="H122" s="9">
        <f>G122*1.043</f>
        <v>20.887117999999997</v>
      </c>
    </row>
    <row r="123" spans="1:8" ht="12.75">
      <c r="A123" s="78" t="s">
        <v>132</v>
      </c>
      <c r="B123" s="10"/>
      <c r="C123" s="6"/>
      <c r="D123" s="6"/>
      <c r="E123" s="7">
        <f>E124</f>
        <v>719.3100000000001</v>
      </c>
      <c r="F123" s="7">
        <f>SUM(F124)</f>
        <v>719.3100000000001</v>
      </c>
      <c r="G123" s="7">
        <f>SUM(G124)</f>
        <v>0</v>
      </c>
      <c r="H123" s="7">
        <f>SUM(H124)</f>
        <v>0</v>
      </c>
    </row>
    <row r="124" spans="1:8" ht="51">
      <c r="A124" s="80"/>
      <c r="B124" s="8" t="s">
        <v>184</v>
      </c>
      <c r="C124" s="6" t="s">
        <v>37</v>
      </c>
      <c r="D124" s="6" t="s">
        <v>20</v>
      </c>
      <c r="E124" s="9">
        <f aca="true" t="shared" si="12" ref="E124:E140">F124+G124+H124</f>
        <v>719.3100000000001</v>
      </c>
      <c r="F124" s="9">
        <f>652.71+66.6</f>
        <v>719.3100000000001</v>
      </c>
      <c r="G124" s="9"/>
      <c r="H124" s="9"/>
    </row>
    <row r="125" spans="1:8" ht="12.75" customHeight="1">
      <c r="A125" s="74" t="s">
        <v>72</v>
      </c>
      <c r="B125" s="10"/>
      <c r="C125" s="72" t="s">
        <v>41</v>
      </c>
      <c r="D125" s="72" t="s">
        <v>20</v>
      </c>
      <c r="E125" s="7">
        <f t="shared" si="12"/>
        <v>77.484608</v>
      </c>
      <c r="F125" s="7">
        <f>SUM(F126:F130)-F127</f>
        <v>23.042999999999996</v>
      </c>
      <c r="G125" s="7">
        <f>SUM(G126:G130)-G127</f>
        <v>26.648</v>
      </c>
      <c r="H125" s="7">
        <f>SUM(H126:H130)-H127</f>
        <v>27.793608</v>
      </c>
    </row>
    <row r="126" spans="1:8" ht="25.5">
      <c r="A126" s="75"/>
      <c r="B126" s="10" t="s">
        <v>38</v>
      </c>
      <c r="C126" s="77"/>
      <c r="D126" s="77"/>
      <c r="E126" s="9">
        <f aca="true" t="shared" si="13" ref="E126:E134">F126+G126+H126</f>
        <v>48.604</v>
      </c>
      <c r="F126" s="9">
        <v>15.524</v>
      </c>
      <c r="G126" s="9">
        <v>16.192</v>
      </c>
      <c r="H126" s="9">
        <v>16.888</v>
      </c>
    </row>
    <row r="127" spans="1:8" s="23" customFormat="1" ht="38.25">
      <c r="A127" s="75"/>
      <c r="B127" s="21" t="s">
        <v>199</v>
      </c>
      <c r="C127" s="77"/>
      <c r="D127" s="77"/>
      <c r="E127" s="22">
        <f t="shared" si="13"/>
        <v>2.098</v>
      </c>
      <c r="F127" s="22">
        <v>0.67</v>
      </c>
      <c r="G127" s="22">
        <v>0.699</v>
      </c>
      <c r="H127" s="22">
        <v>0.729</v>
      </c>
    </row>
    <row r="128" spans="1:8" ht="25.5">
      <c r="A128" s="75"/>
      <c r="B128" s="10" t="s">
        <v>49</v>
      </c>
      <c r="C128" s="77"/>
      <c r="D128" s="77"/>
      <c r="E128" s="9">
        <f t="shared" si="13"/>
        <v>0</v>
      </c>
      <c r="F128" s="9"/>
      <c r="G128" s="9">
        <v>0</v>
      </c>
      <c r="H128" s="9">
        <f>G128*1.043</f>
        <v>0</v>
      </c>
    </row>
    <row r="129" spans="1:8" ht="25.5">
      <c r="A129" s="75"/>
      <c r="B129" s="10" t="s">
        <v>130</v>
      </c>
      <c r="C129" s="77"/>
      <c r="D129" s="77"/>
      <c r="E129" s="9">
        <f t="shared" si="13"/>
        <v>12.100383</v>
      </c>
      <c r="F129" s="9">
        <v>3.15</v>
      </c>
      <c r="G129" s="9">
        <v>4.381</v>
      </c>
      <c r="H129" s="9">
        <f>G129*1.043</f>
        <v>4.569383</v>
      </c>
    </row>
    <row r="130" spans="1:8" ht="25.5">
      <c r="A130" s="76"/>
      <c r="B130" s="10" t="s">
        <v>166</v>
      </c>
      <c r="C130" s="73"/>
      <c r="D130" s="73"/>
      <c r="E130" s="9">
        <f t="shared" si="13"/>
        <v>16.780224999999998</v>
      </c>
      <c r="F130" s="9">
        <v>4.369</v>
      </c>
      <c r="G130" s="9">
        <v>6.075</v>
      </c>
      <c r="H130" s="9">
        <f aca="true" t="shared" si="14" ref="H130:H140">G130*1.043</f>
        <v>6.336225</v>
      </c>
    </row>
    <row r="131" spans="1:8" ht="12.75">
      <c r="A131" s="87" t="s">
        <v>73</v>
      </c>
      <c r="B131" s="10"/>
      <c r="C131" s="81" t="s">
        <v>41</v>
      </c>
      <c r="D131" s="81" t="s">
        <v>20</v>
      </c>
      <c r="E131" s="7">
        <f t="shared" si="13"/>
        <v>13.98838</v>
      </c>
      <c r="F131" s="7">
        <f>SUM(F132)</f>
        <v>4.468</v>
      </c>
      <c r="G131" s="7">
        <f>SUM(G132)</f>
        <v>4.66</v>
      </c>
      <c r="H131" s="7">
        <f>SUM(H132)</f>
        <v>4.86038</v>
      </c>
    </row>
    <row r="132" spans="1:8" ht="25.5" customHeight="1">
      <c r="A132" s="87"/>
      <c r="B132" s="10" t="s">
        <v>131</v>
      </c>
      <c r="C132" s="81"/>
      <c r="D132" s="81"/>
      <c r="E132" s="9">
        <f t="shared" si="13"/>
        <v>13.98838</v>
      </c>
      <c r="F132" s="9">
        <v>4.468</v>
      </c>
      <c r="G132" s="9">
        <v>4.66</v>
      </c>
      <c r="H132" s="9">
        <f t="shared" si="14"/>
        <v>4.86038</v>
      </c>
    </row>
    <row r="133" spans="1:8" ht="12.75" customHeight="1">
      <c r="A133" s="74" t="s">
        <v>165</v>
      </c>
      <c r="B133" s="10"/>
      <c r="C133" s="81" t="s">
        <v>41</v>
      </c>
      <c r="D133" s="81" t="s">
        <v>20</v>
      </c>
      <c r="E133" s="7">
        <f t="shared" si="13"/>
        <v>128.808688</v>
      </c>
      <c r="F133" s="7">
        <f>SUM(F134)</f>
        <v>42.97</v>
      </c>
      <c r="G133" s="7">
        <f>SUM(G134)</f>
        <v>42.016</v>
      </c>
      <c r="H133" s="7">
        <f>SUM(H134)</f>
        <v>43.82268799999999</v>
      </c>
    </row>
    <row r="134" spans="1:8" ht="25.5" customHeight="1">
      <c r="A134" s="76"/>
      <c r="B134" s="10" t="s">
        <v>167</v>
      </c>
      <c r="C134" s="81"/>
      <c r="D134" s="81"/>
      <c r="E134" s="9">
        <f t="shared" si="13"/>
        <v>128.808688</v>
      </c>
      <c r="F134" s="9">
        <v>42.97</v>
      </c>
      <c r="G134" s="9">
        <v>42.016</v>
      </c>
      <c r="H134" s="9">
        <f t="shared" si="14"/>
        <v>43.82268799999999</v>
      </c>
    </row>
    <row r="135" spans="1:8" ht="12.75">
      <c r="A135" s="87" t="s">
        <v>82</v>
      </c>
      <c r="B135" s="10"/>
      <c r="C135" s="81" t="s">
        <v>41</v>
      </c>
      <c r="D135" s="81" t="s">
        <v>20</v>
      </c>
      <c r="E135" s="7">
        <f t="shared" si="12"/>
        <v>21.171279</v>
      </c>
      <c r="F135" s="7">
        <f>SUM(F136:F137)</f>
        <v>6.762</v>
      </c>
      <c r="G135" s="7">
        <f>SUM(G136:G137)</f>
        <v>7.053</v>
      </c>
      <c r="H135" s="7">
        <f>SUM(H136:H137)</f>
        <v>7.356279</v>
      </c>
    </row>
    <row r="136" spans="1:8" ht="38.25">
      <c r="A136" s="87"/>
      <c r="B136" s="10" t="s">
        <v>203</v>
      </c>
      <c r="C136" s="81"/>
      <c r="D136" s="81"/>
      <c r="E136" s="9">
        <f t="shared" si="12"/>
        <v>21.171279</v>
      </c>
      <c r="F136" s="9">
        <v>6.762</v>
      </c>
      <c r="G136" s="9">
        <v>7.053</v>
      </c>
      <c r="H136" s="9">
        <f t="shared" si="14"/>
        <v>7.356279</v>
      </c>
    </row>
    <row r="137" spans="1:8" ht="25.5">
      <c r="A137" s="87"/>
      <c r="B137" s="10" t="s">
        <v>40</v>
      </c>
      <c r="C137" s="81"/>
      <c r="D137" s="81"/>
      <c r="E137" s="9">
        <f t="shared" si="12"/>
        <v>0</v>
      </c>
      <c r="F137" s="9"/>
      <c r="G137" s="9">
        <v>0</v>
      </c>
      <c r="H137" s="9">
        <f t="shared" si="14"/>
        <v>0</v>
      </c>
    </row>
    <row r="138" spans="1:8" ht="12.75">
      <c r="A138" s="87" t="s">
        <v>91</v>
      </c>
      <c r="B138" s="10"/>
      <c r="C138" s="81" t="s">
        <v>41</v>
      </c>
      <c r="D138" s="81" t="s">
        <v>20</v>
      </c>
      <c r="E138" s="7">
        <f t="shared" si="12"/>
        <v>38.287152420999995</v>
      </c>
      <c r="F138" s="7">
        <f>SUM(F139:F140)</f>
        <v>12.229</v>
      </c>
      <c r="G138" s="7">
        <f>SUM(G139:G140)</f>
        <v>12.754846999999998</v>
      </c>
      <c r="H138" s="7">
        <f>SUM(H139:H140)</f>
        <v>13.303305420999997</v>
      </c>
    </row>
    <row r="139" spans="1:8" ht="29.25" customHeight="1">
      <c r="A139" s="87"/>
      <c r="B139" s="10" t="s">
        <v>34</v>
      </c>
      <c r="C139" s="81"/>
      <c r="D139" s="81"/>
      <c r="E139" s="9">
        <f t="shared" si="12"/>
        <v>5.103283869999999</v>
      </c>
      <c r="F139" s="9">
        <v>1.63</v>
      </c>
      <c r="G139" s="9">
        <f>F139*1.043</f>
        <v>1.7000899999999999</v>
      </c>
      <c r="H139" s="9">
        <f t="shared" si="14"/>
        <v>1.7731938699999998</v>
      </c>
    </row>
    <row r="140" spans="1:8" ht="12.75">
      <c r="A140" s="87"/>
      <c r="B140" s="10" t="s">
        <v>35</v>
      </c>
      <c r="C140" s="81"/>
      <c r="D140" s="81"/>
      <c r="E140" s="9">
        <f t="shared" si="12"/>
        <v>33.183868550999996</v>
      </c>
      <c r="F140" s="9">
        <v>10.599</v>
      </c>
      <c r="G140" s="9">
        <f>F140*1.043</f>
        <v>11.054756999999999</v>
      </c>
      <c r="H140" s="9">
        <f t="shared" si="14"/>
        <v>11.530111550999997</v>
      </c>
    </row>
    <row r="141" spans="1:8" ht="18.75" customHeight="1">
      <c r="A141" s="78" t="s">
        <v>132</v>
      </c>
      <c r="B141" s="10"/>
      <c r="C141" s="81" t="s">
        <v>41</v>
      </c>
      <c r="D141" s="81" t="s">
        <v>20</v>
      </c>
      <c r="E141" s="7">
        <f>F141+G141+H141</f>
        <v>417.214</v>
      </c>
      <c r="F141" s="7">
        <f>SUM(F142)</f>
        <v>417.214</v>
      </c>
      <c r="G141" s="7">
        <f>SUM(G142)</f>
        <v>0</v>
      </c>
      <c r="H141" s="7">
        <f>SUM(H142)</f>
        <v>0</v>
      </c>
    </row>
    <row r="142" spans="1:8" ht="25.5">
      <c r="A142" s="79"/>
      <c r="B142" s="8" t="s">
        <v>184</v>
      </c>
      <c r="C142" s="81"/>
      <c r="D142" s="81"/>
      <c r="E142" s="9">
        <f>F142+G142+H142</f>
        <v>417.214</v>
      </c>
      <c r="F142" s="9">
        <f>400.528+16.686</f>
        <v>417.214</v>
      </c>
      <c r="G142" s="9"/>
      <c r="H142" s="9"/>
    </row>
    <row r="143" spans="1:8" s="23" customFormat="1" ht="38.25">
      <c r="A143" s="80"/>
      <c r="B143" s="21" t="s">
        <v>199</v>
      </c>
      <c r="C143" s="81"/>
      <c r="D143" s="81"/>
      <c r="E143" s="22">
        <f>F143+G143+H143</f>
        <v>9.33</v>
      </c>
      <c r="F143" s="22">
        <v>9.33</v>
      </c>
      <c r="G143" s="22"/>
      <c r="H143" s="22"/>
    </row>
    <row r="144" spans="1:8" ht="12.75" customHeight="1">
      <c r="A144" s="74" t="s">
        <v>72</v>
      </c>
      <c r="B144" s="10"/>
      <c r="C144" s="72" t="s">
        <v>42</v>
      </c>
      <c r="D144" s="72" t="s">
        <v>20</v>
      </c>
      <c r="E144" s="7">
        <f aca="true" t="shared" si="15" ref="E144:E159">F144+G144+H144</f>
        <v>496.267975</v>
      </c>
      <c r="F144" s="7">
        <f>SUM(F145:F147)</f>
        <v>158.50900000000001</v>
      </c>
      <c r="G144" s="7">
        <f>SUM(G145:G147)</f>
        <v>165.325</v>
      </c>
      <c r="H144" s="7">
        <f>SUM(H145:H147)</f>
        <v>172.43397499999998</v>
      </c>
    </row>
    <row r="145" spans="1:8" ht="25.5" customHeight="1">
      <c r="A145" s="75"/>
      <c r="B145" s="8" t="s">
        <v>38</v>
      </c>
      <c r="C145" s="77"/>
      <c r="D145" s="77"/>
      <c r="E145" s="9">
        <f t="shared" si="15"/>
        <v>155.866775</v>
      </c>
      <c r="F145" s="9">
        <v>49.784</v>
      </c>
      <c r="G145" s="9">
        <v>51.925</v>
      </c>
      <c r="H145" s="9">
        <f>G145*1.043</f>
        <v>54.157774999999994</v>
      </c>
    </row>
    <row r="146" spans="1:8" ht="51">
      <c r="A146" s="75"/>
      <c r="B146" s="10" t="s">
        <v>163</v>
      </c>
      <c r="C146" s="77"/>
      <c r="D146" s="77"/>
      <c r="E146" s="9">
        <f t="shared" si="15"/>
        <v>301.87938099999997</v>
      </c>
      <c r="F146" s="9">
        <f>92.792+3.629</f>
        <v>96.421</v>
      </c>
      <c r="G146" s="9">
        <v>100.567</v>
      </c>
      <c r="H146" s="9">
        <f>G146*1.043</f>
        <v>104.89138099999998</v>
      </c>
    </row>
    <row r="147" spans="1:8" ht="12.75">
      <c r="A147" s="75"/>
      <c r="B147" s="10" t="s">
        <v>39</v>
      </c>
      <c r="C147" s="77"/>
      <c r="D147" s="77"/>
      <c r="E147" s="9">
        <f t="shared" si="15"/>
        <v>38.521819</v>
      </c>
      <c r="F147" s="9">
        <v>12.304</v>
      </c>
      <c r="G147" s="9">
        <v>12.833</v>
      </c>
      <c r="H147" s="9">
        <f>G147*1.043</f>
        <v>13.384818999999998</v>
      </c>
    </row>
    <row r="148" spans="1:8" ht="12.75">
      <c r="A148" s="87" t="s">
        <v>82</v>
      </c>
      <c r="B148" s="8"/>
      <c r="C148" s="81" t="s">
        <v>42</v>
      </c>
      <c r="D148" s="81" t="s">
        <v>20</v>
      </c>
      <c r="E148" s="7">
        <f t="shared" si="15"/>
        <v>179.992366</v>
      </c>
      <c r="F148" s="7">
        <f>SUM(F149:F151)</f>
        <v>57.49</v>
      </c>
      <c r="G148" s="7">
        <f>SUM(G149:G151)</f>
        <v>59.961999999999996</v>
      </c>
      <c r="H148" s="7">
        <f>SUM(H149:H151)</f>
        <v>62.540366</v>
      </c>
    </row>
    <row r="149" spans="1:8" ht="38.25">
      <c r="A149" s="87"/>
      <c r="B149" s="10" t="s">
        <v>48</v>
      </c>
      <c r="C149" s="81"/>
      <c r="D149" s="81"/>
      <c r="E149" s="9">
        <f t="shared" si="15"/>
        <v>27.613557</v>
      </c>
      <c r="F149" s="9">
        <v>8.82</v>
      </c>
      <c r="G149" s="9">
        <v>9.199</v>
      </c>
      <c r="H149" s="9">
        <f>G149*1.043</f>
        <v>9.594557</v>
      </c>
    </row>
    <row r="150" spans="1:8" ht="25.5">
      <c r="A150" s="87"/>
      <c r="B150" s="10" t="s">
        <v>200</v>
      </c>
      <c r="C150" s="81"/>
      <c r="D150" s="81"/>
      <c r="E150" s="9">
        <f t="shared" si="15"/>
        <v>0</v>
      </c>
      <c r="F150" s="9"/>
      <c r="G150" s="9">
        <v>0</v>
      </c>
      <c r="H150" s="9">
        <f>G150*1.043</f>
        <v>0</v>
      </c>
    </row>
    <row r="151" spans="1:8" ht="25.5">
      <c r="A151" s="87"/>
      <c r="B151" s="10" t="s">
        <v>40</v>
      </c>
      <c r="C151" s="81"/>
      <c r="D151" s="81"/>
      <c r="E151" s="9">
        <f t="shared" si="15"/>
        <v>152.378809</v>
      </c>
      <c r="F151" s="9">
        <v>48.67</v>
      </c>
      <c r="G151" s="9">
        <v>50.763</v>
      </c>
      <c r="H151" s="9">
        <f>G151*1.043</f>
        <v>52.945809</v>
      </c>
    </row>
    <row r="152" spans="1:8" ht="12.75">
      <c r="A152" s="87" t="s">
        <v>91</v>
      </c>
      <c r="B152" s="8"/>
      <c r="C152" s="81" t="s">
        <v>42</v>
      </c>
      <c r="D152" s="81" t="s">
        <v>20</v>
      </c>
      <c r="E152" s="7">
        <f t="shared" si="15"/>
        <v>502.691995</v>
      </c>
      <c r="F152" s="7">
        <f>SUM(F153:F155)</f>
        <v>160.561</v>
      </c>
      <c r="G152" s="7">
        <f>SUM(G153:G155)</f>
        <v>167.465</v>
      </c>
      <c r="H152" s="7">
        <f>SUM(H153:H155)</f>
        <v>174.66599499999998</v>
      </c>
    </row>
    <row r="153" spans="1:8" ht="25.5">
      <c r="A153" s="87"/>
      <c r="B153" s="10" t="s">
        <v>34</v>
      </c>
      <c r="C153" s="81"/>
      <c r="D153" s="81"/>
      <c r="E153" s="9">
        <f t="shared" si="15"/>
        <v>146.204358</v>
      </c>
      <c r="F153" s="9">
        <v>46.698</v>
      </c>
      <c r="G153" s="9">
        <v>48.706</v>
      </c>
      <c r="H153" s="9">
        <f>G153*1.043</f>
        <v>50.800358</v>
      </c>
    </row>
    <row r="154" spans="1:8" ht="25.5">
      <c r="A154" s="87"/>
      <c r="B154" s="10" t="s">
        <v>142</v>
      </c>
      <c r="C154" s="81"/>
      <c r="D154" s="81"/>
      <c r="E154" s="9">
        <f t="shared" si="15"/>
        <v>164.785528</v>
      </c>
      <c r="F154" s="9">
        <v>52.633</v>
      </c>
      <c r="G154" s="9">
        <v>54.896</v>
      </c>
      <c r="H154" s="9">
        <f>G154*1.043</f>
        <v>57.256527999999996</v>
      </c>
    </row>
    <row r="155" spans="1:8" ht="38.25">
      <c r="A155" s="87"/>
      <c r="B155" s="10" t="s">
        <v>143</v>
      </c>
      <c r="C155" s="81"/>
      <c r="D155" s="81"/>
      <c r="E155" s="9">
        <f t="shared" si="15"/>
        <v>191.70210899999998</v>
      </c>
      <c r="F155" s="9">
        <v>61.23</v>
      </c>
      <c r="G155" s="9">
        <v>63.863</v>
      </c>
      <c r="H155" s="9">
        <f>G155*1.043</f>
        <v>66.60910899999999</v>
      </c>
    </row>
    <row r="156" spans="1:8" ht="12.75">
      <c r="A156" s="78" t="s">
        <v>132</v>
      </c>
      <c r="B156" s="10"/>
      <c r="C156" s="81" t="s">
        <v>42</v>
      </c>
      <c r="D156" s="81" t="s">
        <v>20</v>
      </c>
      <c r="E156" s="7">
        <f>F156+G156+H156</f>
        <v>424.153</v>
      </c>
      <c r="F156" s="7">
        <f>SUM(F157)</f>
        <v>424.153</v>
      </c>
      <c r="G156" s="9"/>
      <c r="H156" s="9"/>
    </row>
    <row r="157" spans="1:8" ht="25.5">
      <c r="A157" s="80"/>
      <c r="B157" s="8" t="s">
        <v>184</v>
      </c>
      <c r="C157" s="81"/>
      <c r="D157" s="81"/>
      <c r="E157" s="9">
        <f>F157+G157+H157</f>
        <v>424.153</v>
      </c>
      <c r="F157" s="9">
        <f>392.095+32.058</f>
        <v>424.153</v>
      </c>
      <c r="G157" s="9"/>
      <c r="H157" s="9"/>
    </row>
    <row r="158" spans="1:8" ht="12.75" customHeight="1">
      <c r="A158" s="74" t="s">
        <v>72</v>
      </c>
      <c r="B158" s="8"/>
      <c r="C158" s="72" t="s">
        <v>43</v>
      </c>
      <c r="D158" s="72" t="s">
        <v>20</v>
      </c>
      <c r="E158" s="7">
        <f t="shared" si="15"/>
        <v>151.733564</v>
      </c>
      <c r="F158" s="7">
        <f>SUM(F159:F159)</f>
        <v>48.464</v>
      </c>
      <c r="G158" s="7">
        <f>SUM(G159:G159)</f>
        <v>50.548</v>
      </c>
      <c r="H158" s="7">
        <f>SUM(H159:H159)</f>
        <v>52.721564</v>
      </c>
    </row>
    <row r="159" spans="1:8" ht="31.5" customHeight="1">
      <c r="A159" s="75"/>
      <c r="B159" s="10" t="s">
        <v>39</v>
      </c>
      <c r="C159" s="77"/>
      <c r="D159" s="77"/>
      <c r="E159" s="9">
        <f t="shared" si="15"/>
        <v>151.733564</v>
      </c>
      <c r="F159" s="9">
        <v>48.464</v>
      </c>
      <c r="G159" s="9">
        <v>50.548</v>
      </c>
      <c r="H159" s="9">
        <f>G159*1.043</f>
        <v>52.721564</v>
      </c>
    </row>
    <row r="160" spans="1:8" ht="12.75">
      <c r="A160" s="87" t="s">
        <v>91</v>
      </c>
      <c r="B160" s="10"/>
      <c r="C160" s="81" t="s">
        <v>43</v>
      </c>
      <c r="D160" s="81" t="s">
        <v>20</v>
      </c>
      <c r="E160" s="7">
        <f aca="true" t="shared" si="16" ref="E160:E168">F160+G160+H160</f>
        <v>203.505185</v>
      </c>
      <c r="F160" s="7">
        <f>SUM(F161:F162)</f>
        <v>65</v>
      </c>
      <c r="G160" s="7">
        <f>SUM(G161:G162)</f>
        <v>67.795</v>
      </c>
      <c r="H160" s="7">
        <f>SUM(H161:H162)</f>
        <v>70.710185</v>
      </c>
    </row>
    <row r="161" spans="1:8" ht="25.5">
      <c r="A161" s="87"/>
      <c r="B161" s="10" t="s">
        <v>34</v>
      </c>
      <c r="C161" s="81"/>
      <c r="D161" s="81"/>
      <c r="E161" s="9">
        <f t="shared" si="16"/>
        <v>140.888205</v>
      </c>
      <c r="F161" s="9">
        <v>45</v>
      </c>
      <c r="G161" s="9">
        <v>46.935</v>
      </c>
      <c r="H161" s="9">
        <f>G161*1.043</f>
        <v>48.953205</v>
      </c>
    </row>
    <row r="162" spans="1:8" ht="12.75">
      <c r="A162" s="87"/>
      <c r="B162" s="10" t="s">
        <v>35</v>
      </c>
      <c r="C162" s="81"/>
      <c r="D162" s="81"/>
      <c r="E162" s="9">
        <f t="shared" si="16"/>
        <v>62.61698</v>
      </c>
      <c r="F162" s="9">
        <v>20</v>
      </c>
      <c r="G162" s="9">
        <v>20.86</v>
      </c>
      <c r="H162" s="9">
        <f>G162*1.043</f>
        <v>21.75698</v>
      </c>
    </row>
    <row r="163" spans="1:8" ht="12.75">
      <c r="A163" s="87" t="s">
        <v>90</v>
      </c>
      <c r="B163" s="10"/>
      <c r="C163" s="81" t="s">
        <v>43</v>
      </c>
      <c r="D163" s="81" t="s">
        <v>20</v>
      </c>
      <c r="E163" s="7">
        <f t="shared" si="16"/>
        <v>125.23396</v>
      </c>
      <c r="F163" s="7">
        <f>SUM(F164)</f>
        <v>40</v>
      </c>
      <c r="G163" s="7">
        <f>SUM(G164)</f>
        <v>41.72</v>
      </c>
      <c r="H163" s="7">
        <f>SUM(H164)</f>
        <v>43.51396</v>
      </c>
    </row>
    <row r="164" spans="1:8" ht="38.25" customHeight="1">
      <c r="A164" s="87"/>
      <c r="B164" s="10" t="s">
        <v>44</v>
      </c>
      <c r="C164" s="81"/>
      <c r="D164" s="81"/>
      <c r="E164" s="9">
        <f t="shared" si="16"/>
        <v>125.23396</v>
      </c>
      <c r="F164" s="9">
        <v>40</v>
      </c>
      <c r="G164" s="9">
        <v>41.72</v>
      </c>
      <c r="H164" s="9">
        <f>G164*1.043</f>
        <v>43.51396</v>
      </c>
    </row>
    <row r="165" spans="1:8" ht="12.75">
      <c r="A165" s="78" t="s">
        <v>89</v>
      </c>
      <c r="B165" s="10"/>
      <c r="C165" s="81" t="s">
        <v>43</v>
      </c>
      <c r="D165" s="81" t="s">
        <v>20</v>
      </c>
      <c r="E165" s="7">
        <f t="shared" si="16"/>
        <v>216.253806</v>
      </c>
      <c r="F165" s="7">
        <f>SUM(F166)</f>
        <v>69.072</v>
      </c>
      <c r="G165" s="7">
        <f>SUM(G166)</f>
        <v>72.042</v>
      </c>
      <c r="H165" s="7">
        <f>SUM(H166)</f>
        <v>75.139806</v>
      </c>
    </row>
    <row r="166" spans="1:8" ht="38.25" customHeight="1">
      <c r="A166" s="80"/>
      <c r="B166" s="8" t="s">
        <v>197</v>
      </c>
      <c r="C166" s="81"/>
      <c r="D166" s="81"/>
      <c r="E166" s="9">
        <f t="shared" si="16"/>
        <v>216.253806</v>
      </c>
      <c r="F166" s="9">
        <v>69.072</v>
      </c>
      <c r="G166" s="9">
        <v>72.042</v>
      </c>
      <c r="H166" s="9">
        <f>G166*1.043</f>
        <v>75.139806</v>
      </c>
    </row>
    <row r="167" spans="1:8" ht="12.75">
      <c r="A167" s="78" t="s">
        <v>132</v>
      </c>
      <c r="B167" s="10"/>
      <c r="C167" s="81" t="s">
        <v>43</v>
      </c>
      <c r="D167" s="81" t="s">
        <v>20</v>
      </c>
      <c r="E167" s="7">
        <f t="shared" si="16"/>
        <v>406.328</v>
      </c>
      <c r="F167" s="7">
        <f>SUM(F168)</f>
        <v>406.328</v>
      </c>
      <c r="G167" s="9"/>
      <c r="H167" s="9"/>
    </row>
    <row r="168" spans="1:8" ht="25.5">
      <c r="A168" s="80"/>
      <c r="B168" s="8" t="s">
        <v>184</v>
      </c>
      <c r="C168" s="81"/>
      <c r="D168" s="81"/>
      <c r="E168" s="9">
        <f t="shared" si="16"/>
        <v>406.328</v>
      </c>
      <c r="F168" s="9">
        <f>373.536+32.792</f>
        <v>406.328</v>
      </c>
      <c r="G168" s="9"/>
      <c r="H168" s="9"/>
    </row>
    <row r="169" spans="1:8" ht="12.75" customHeight="1">
      <c r="A169" s="74" t="s">
        <v>72</v>
      </c>
      <c r="B169" s="10"/>
      <c r="C169" s="72" t="s">
        <v>45</v>
      </c>
      <c r="D169" s="72" t="s">
        <v>20</v>
      </c>
      <c r="E169" s="7">
        <f aca="true" t="shared" si="17" ref="E169:E178">F169+G169+H169</f>
        <v>293.171638</v>
      </c>
      <c r="F169" s="7">
        <f>SUM(F170:F171)</f>
        <v>93.64</v>
      </c>
      <c r="G169" s="7">
        <f>SUM(G170:G171)</f>
        <v>97.666</v>
      </c>
      <c r="H169" s="7">
        <f>SUM(H170:H171)</f>
        <v>101.865638</v>
      </c>
    </row>
    <row r="170" spans="1:8" ht="25.5">
      <c r="A170" s="75"/>
      <c r="B170" s="10" t="s">
        <v>38</v>
      </c>
      <c r="C170" s="77"/>
      <c r="D170" s="77"/>
      <c r="E170" s="9">
        <f t="shared" si="17"/>
        <v>89.861248</v>
      </c>
      <c r="F170" s="9">
        <v>28.702</v>
      </c>
      <c r="G170" s="9">
        <v>29.936</v>
      </c>
      <c r="H170" s="9">
        <f>G170*1.043</f>
        <v>31.223247999999998</v>
      </c>
    </row>
    <row r="171" spans="1:8" ht="25.5">
      <c r="A171" s="75"/>
      <c r="B171" s="10" t="s">
        <v>49</v>
      </c>
      <c r="C171" s="77"/>
      <c r="D171" s="77"/>
      <c r="E171" s="9">
        <f>F171+G171+H171</f>
        <v>203.31039</v>
      </c>
      <c r="F171" s="9">
        <v>64.938</v>
      </c>
      <c r="G171" s="9">
        <v>67.73</v>
      </c>
      <c r="H171" s="9">
        <f>G171*1.043</f>
        <v>70.64239</v>
      </c>
    </row>
    <row r="172" spans="1:8" ht="12.75">
      <c r="A172" s="87" t="s">
        <v>82</v>
      </c>
      <c r="B172" s="8"/>
      <c r="C172" s="81" t="s">
        <v>45</v>
      </c>
      <c r="D172" s="81" t="s">
        <v>20</v>
      </c>
      <c r="E172" s="7">
        <f t="shared" si="17"/>
        <v>143.561950046</v>
      </c>
      <c r="F172" s="7">
        <f>SUM(F173:F174)</f>
        <v>45.854</v>
      </c>
      <c r="G172" s="7">
        <f>SUM(G173:G174)</f>
        <v>47.82572199999999</v>
      </c>
      <c r="H172" s="7">
        <f>SUM(H173:H174)</f>
        <v>49.882228045999994</v>
      </c>
    </row>
    <row r="173" spans="1:8" ht="25.5">
      <c r="A173" s="87"/>
      <c r="B173" s="10" t="s">
        <v>198</v>
      </c>
      <c r="C173" s="81"/>
      <c r="D173" s="81"/>
      <c r="E173" s="9">
        <f t="shared" si="17"/>
        <v>5.88599612</v>
      </c>
      <c r="F173" s="9">
        <v>1.88</v>
      </c>
      <c r="G173" s="9">
        <f>F173*1.043</f>
        <v>1.9608399999999997</v>
      </c>
      <c r="H173" s="9">
        <f>G173*1.043</f>
        <v>2.0451561199999997</v>
      </c>
    </row>
    <row r="174" spans="1:8" ht="25.5">
      <c r="A174" s="87"/>
      <c r="B174" s="10" t="s">
        <v>33</v>
      </c>
      <c r="C174" s="81"/>
      <c r="D174" s="81"/>
      <c r="E174" s="9">
        <f t="shared" si="17"/>
        <v>137.67595392599998</v>
      </c>
      <c r="F174" s="9">
        <v>43.974</v>
      </c>
      <c r="G174" s="9">
        <f aca="true" t="shared" si="18" ref="G174:H178">F174*1.043</f>
        <v>45.864881999999994</v>
      </c>
      <c r="H174" s="9">
        <f t="shared" si="18"/>
        <v>47.83707192599999</v>
      </c>
    </row>
    <row r="175" spans="1:8" ht="38.25">
      <c r="A175" s="87"/>
      <c r="B175" s="21" t="s">
        <v>199</v>
      </c>
      <c r="C175" s="81"/>
      <c r="D175" s="81"/>
      <c r="E175" s="22">
        <f t="shared" si="17"/>
        <v>16.111348954</v>
      </c>
      <c r="F175" s="22">
        <v>5.146</v>
      </c>
      <c r="G175" s="22">
        <f t="shared" si="18"/>
        <v>5.367278</v>
      </c>
      <c r="H175" s="22">
        <f t="shared" si="18"/>
        <v>5.598070954</v>
      </c>
    </row>
    <row r="176" spans="1:8" ht="12.75">
      <c r="A176" s="87" t="s">
        <v>91</v>
      </c>
      <c r="B176" s="8"/>
      <c r="C176" s="81" t="s">
        <v>45</v>
      </c>
      <c r="D176" s="81" t="s">
        <v>20</v>
      </c>
      <c r="E176" s="7">
        <f t="shared" si="17"/>
        <v>153.846836</v>
      </c>
      <c r="F176" s="7">
        <f>SUM(F177:F178)</f>
        <v>49.138999999999996</v>
      </c>
      <c r="G176" s="7">
        <f>SUM(G177:G178)</f>
        <v>51.252</v>
      </c>
      <c r="H176" s="7">
        <f>SUM(H177:H178)</f>
        <v>53.455836</v>
      </c>
    </row>
    <row r="177" spans="1:8" ht="25.5">
      <c r="A177" s="87"/>
      <c r="B177" s="10" t="s">
        <v>34</v>
      </c>
      <c r="C177" s="81"/>
      <c r="D177" s="81"/>
      <c r="E177" s="9">
        <f t="shared" si="17"/>
        <v>28.333877</v>
      </c>
      <c r="F177" s="9">
        <v>9.05</v>
      </c>
      <c r="G177" s="9">
        <v>9.439</v>
      </c>
      <c r="H177" s="9">
        <f t="shared" si="18"/>
        <v>9.844876999999999</v>
      </c>
    </row>
    <row r="178" spans="1:8" ht="12.75">
      <c r="A178" s="87"/>
      <c r="B178" s="10" t="s">
        <v>35</v>
      </c>
      <c r="C178" s="81"/>
      <c r="D178" s="81"/>
      <c r="E178" s="9">
        <f t="shared" si="17"/>
        <v>125.512959</v>
      </c>
      <c r="F178" s="9">
        <v>40.089</v>
      </c>
      <c r="G178" s="9">
        <v>41.813</v>
      </c>
      <c r="H178" s="9">
        <f t="shared" si="18"/>
        <v>43.610959</v>
      </c>
    </row>
    <row r="179" spans="1:8" ht="12.75">
      <c r="A179" s="78" t="s">
        <v>132</v>
      </c>
      <c r="B179" s="10"/>
      <c r="C179" s="81" t="s">
        <v>45</v>
      </c>
      <c r="D179" s="81" t="s">
        <v>20</v>
      </c>
      <c r="E179" s="7">
        <f>F179+G179+H179</f>
        <v>256.513</v>
      </c>
      <c r="F179" s="7">
        <f>SUM(F180)</f>
        <v>256.513</v>
      </c>
      <c r="G179" s="9"/>
      <c r="H179" s="9"/>
    </row>
    <row r="180" spans="1:8" ht="25.5">
      <c r="A180" s="80"/>
      <c r="B180" s="8" t="s">
        <v>184</v>
      </c>
      <c r="C180" s="81"/>
      <c r="D180" s="81"/>
      <c r="E180" s="9">
        <f>F180+G180+H180</f>
        <v>256.513</v>
      </c>
      <c r="F180" s="3">
        <v>256.513</v>
      </c>
      <c r="G180" s="9"/>
      <c r="H180" s="9"/>
    </row>
    <row r="181" spans="1:8" ht="12.75" customHeight="1">
      <c r="A181" s="74" t="s">
        <v>72</v>
      </c>
      <c r="B181" s="10"/>
      <c r="C181" s="72" t="s">
        <v>47</v>
      </c>
      <c r="D181" s="72" t="s">
        <v>20</v>
      </c>
      <c r="E181" s="7">
        <f>F181+G181+H181</f>
        <v>355.451548668</v>
      </c>
      <c r="F181" s="7">
        <f>SUM(F182:F182)</f>
        <v>113.532</v>
      </c>
      <c r="G181" s="7">
        <f>SUM(G182:G182)</f>
        <v>118.41387599999999</v>
      </c>
      <c r="H181" s="7">
        <f>SUM(H182:H182)</f>
        <v>123.50567266799997</v>
      </c>
    </row>
    <row r="182" spans="1:8" ht="27.75" customHeight="1">
      <c r="A182" s="75"/>
      <c r="B182" s="10" t="s">
        <v>49</v>
      </c>
      <c r="C182" s="77"/>
      <c r="D182" s="77"/>
      <c r="E182" s="9">
        <f>F182+G182+H182</f>
        <v>355.451548668</v>
      </c>
      <c r="F182" s="9">
        <v>113.532</v>
      </c>
      <c r="G182" s="9">
        <v>118.41387599999999</v>
      </c>
      <c r="H182" s="9">
        <v>123.50567266799997</v>
      </c>
    </row>
    <row r="183" spans="1:8" ht="12.75">
      <c r="A183" s="87" t="s">
        <v>82</v>
      </c>
      <c r="B183" s="10"/>
      <c r="C183" s="81" t="s">
        <v>47</v>
      </c>
      <c r="D183" s="81" t="s">
        <v>20</v>
      </c>
      <c r="E183" s="7">
        <f aca="true" t="shared" si="19" ref="E183:E195">F183+G183+H183</f>
        <v>103.480821148</v>
      </c>
      <c r="F183" s="7">
        <f>SUM(F184:F187)</f>
        <v>33.052</v>
      </c>
      <c r="G183" s="7">
        <f>SUM(G184:G187)</f>
        <v>34.473236</v>
      </c>
      <c r="H183" s="7">
        <f>SUM(H184:H187)</f>
        <v>35.955585148</v>
      </c>
    </row>
    <row r="184" spans="1:8" ht="25.5">
      <c r="A184" s="87"/>
      <c r="B184" s="10" t="s">
        <v>46</v>
      </c>
      <c r="C184" s="81"/>
      <c r="D184" s="81"/>
      <c r="E184" s="9">
        <f t="shared" si="19"/>
        <v>0</v>
      </c>
      <c r="F184" s="9"/>
      <c r="G184" s="9">
        <v>0</v>
      </c>
      <c r="H184" s="9">
        <v>0</v>
      </c>
    </row>
    <row r="185" spans="1:8" ht="38.25">
      <c r="A185" s="87"/>
      <c r="B185" s="10" t="s">
        <v>48</v>
      </c>
      <c r="C185" s="81"/>
      <c r="D185" s="81"/>
      <c r="E185" s="9">
        <f t="shared" si="19"/>
        <v>37.47626253</v>
      </c>
      <c r="F185" s="9">
        <v>11.97</v>
      </c>
      <c r="G185" s="9">
        <v>12.48471</v>
      </c>
      <c r="H185" s="9">
        <v>13.02155253</v>
      </c>
    </row>
    <row r="186" spans="1:8" ht="25.5">
      <c r="A186" s="87"/>
      <c r="B186" s="10" t="s">
        <v>32</v>
      </c>
      <c r="C186" s="81"/>
      <c r="D186" s="81"/>
      <c r="E186" s="9">
        <f t="shared" si="19"/>
        <v>25.372400295999995</v>
      </c>
      <c r="F186" s="9">
        <v>8.104</v>
      </c>
      <c r="G186" s="9">
        <v>8.452471999999998</v>
      </c>
      <c r="H186" s="9">
        <v>8.815928295999997</v>
      </c>
    </row>
    <row r="187" spans="1:8" ht="25.5" customHeight="1">
      <c r="A187" s="87"/>
      <c r="B187" s="10" t="s">
        <v>33</v>
      </c>
      <c r="C187" s="81"/>
      <c r="D187" s="81"/>
      <c r="E187" s="9">
        <f t="shared" si="19"/>
        <v>40.632158321999995</v>
      </c>
      <c r="F187" s="9">
        <v>12.978</v>
      </c>
      <c r="G187" s="9">
        <v>13.536053999999998</v>
      </c>
      <c r="H187" s="9">
        <v>14.118104321999997</v>
      </c>
    </row>
    <row r="188" spans="1:8" ht="12.75">
      <c r="A188" s="87" t="s">
        <v>91</v>
      </c>
      <c r="B188" s="8"/>
      <c r="C188" s="81" t="s">
        <v>47</v>
      </c>
      <c r="D188" s="81" t="s">
        <v>20</v>
      </c>
      <c r="E188" s="7">
        <f t="shared" si="19"/>
        <v>325.80343806199994</v>
      </c>
      <c r="F188" s="7">
        <f>SUM(F189:F191)</f>
        <v>103.688</v>
      </c>
      <c r="G188" s="7">
        <f>SUM(G189:G191)</f>
        <v>108.72023399999999</v>
      </c>
      <c r="H188" s="7">
        <f>SUM(H189:H191)</f>
        <v>113.39520406199998</v>
      </c>
    </row>
    <row r="189" spans="1:8" ht="25.5">
      <c r="A189" s="87"/>
      <c r="B189" s="10" t="s">
        <v>50</v>
      </c>
      <c r="C189" s="81"/>
      <c r="D189" s="81"/>
      <c r="E189" s="9">
        <f t="shared" si="19"/>
        <v>6.349361772</v>
      </c>
      <c r="F189" s="9">
        <v>2.028</v>
      </c>
      <c r="G189" s="9">
        <v>2.115204</v>
      </c>
      <c r="H189" s="9">
        <v>2.2061577719999996</v>
      </c>
    </row>
    <row r="190" spans="1:8" ht="25.5">
      <c r="A190" s="87"/>
      <c r="B190" s="10" t="s">
        <v>34</v>
      </c>
      <c r="C190" s="81"/>
      <c r="D190" s="81"/>
      <c r="E190" s="9">
        <f t="shared" si="19"/>
        <v>53.268264886</v>
      </c>
      <c r="F190" s="9">
        <v>17.014</v>
      </c>
      <c r="G190" s="9">
        <v>17.745601999999998</v>
      </c>
      <c r="H190" s="9">
        <v>18.508662885999996</v>
      </c>
    </row>
    <row r="191" spans="1:8" ht="12.75">
      <c r="A191" s="87"/>
      <c r="B191" s="10" t="s">
        <v>35</v>
      </c>
      <c r="C191" s="81"/>
      <c r="D191" s="81"/>
      <c r="E191" s="9">
        <f t="shared" si="19"/>
        <v>266.185811404</v>
      </c>
      <c r="F191" s="36">
        <v>84.646</v>
      </c>
      <c r="G191" s="9">
        <v>88.859428</v>
      </c>
      <c r="H191" s="9">
        <v>92.68038340399998</v>
      </c>
    </row>
    <row r="192" spans="1:8" ht="12.75">
      <c r="A192" s="87" t="s">
        <v>77</v>
      </c>
      <c r="B192" s="8"/>
      <c r="C192" s="81" t="s">
        <v>47</v>
      </c>
      <c r="D192" s="81" t="s">
        <v>20</v>
      </c>
      <c r="E192" s="7">
        <f t="shared" si="19"/>
        <v>1.567525925</v>
      </c>
      <c r="F192" s="7">
        <f>SUM(F193)</f>
        <v>0.875</v>
      </c>
      <c r="G192" s="7">
        <f>SUM(G193)</f>
        <v>0.33897499999999997</v>
      </c>
      <c r="H192" s="7">
        <f>SUM(H193)</f>
        <v>0.35355092499999996</v>
      </c>
    </row>
    <row r="193" spans="1:8" ht="38.25">
      <c r="A193" s="87"/>
      <c r="B193" s="8" t="s">
        <v>51</v>
      </c>
      <c r="C193" s="81"/>
      <c r="D193" s="81"/>
      <c r="E193" s="9">
        <f t="shared" si="19"/>
        <v>1.567525925</v>
      </c>
      <c r="F193" s="36">
        <v>0.875</v>
      </c>
      <c r="G193" s="9">
        <v>0.33897499999999997</v>
      </c>
      <c r="H193" s="9">
        <v>0.35355092499999996</v>
      </c>
    </row>
    <row r="194" spans="1:8" ht="24.75" customHeight="1">
      <c r="A194" s="78" t="s">
        <v>132</v>
      </c>
      <c r="B194" s="10"/>
      <c r="C194" s="81" t="s">
        <v>47</v>
      </c>
      <c r="D194" s="81" t="s">
        <v>20</v>
      </c>
      <c r="E194" s="7">
        <f>F194+G194+H194</f>
        <v>431.985</v>
      </c>
      <c r="F194" s="7">
        <f>SUM(F195)</f>
        <v>431.985</v>
      </c>
      <c r="G194" s="7">
        <f>SUM(G195)</f>
        <v>0</v>
      </c>
      <c r="H194" s="7">
        <f>SUM(H195)</f>
        <v>0</v>
      </c>
    </row>
    <row r="195" spans="1:8" ht="25.5">
      <c r="A195" s="80"/>
      <c r="B195" s="8" t="s">
        <v>184</v>
      </c>
      <c r="C195" s="81"/>
      <c r="D195" s="81"/>
      <c r="E195" s="9">
        <f t="shared" si="19"/>
        <v>431.985</v>
      </c>
      <c r="F195" s="9">
        <v>431.985</v>
      </c>
      <c r="G195" s="9"/>
      <c r="H195" s="9"/>
    </row>
    <row r="196" spans="1:8" ht="12.75">
      <c r="A196" s="83" t="s">
        <v>95</v>
      </c>
      <c r="B196" s="83"/>
      <c r="C196" s="83"/>
      <c r="D196" s="83"/>
      <c r="E196" s="83"/>
      <c r="F196" s="83"/>
      <c r="G196" s="83"/>
      <c r="H196" s="83"/>
    </row>
    <row r="197" spans="1:8" ht="12.75" customHeight="1">
      <c r="A197" s="78" t="s">
        <v>96</v>
      </c>
      <c r="B197" s="5"/>
      <c r="C197" s="72" t="s">
        <v>19</v>
      </c>
      <c r="D197" s="72" t="s">
        <v>20</v>
      </c>
      <c r="E197" s="7">
        <f>F197+G197+H197</f>
        <v>816.1066249999999</v>
      </c>
      <c r="F197" s="7">
        <f>F198+F199</f>
        <v>260.666</v>
      </c>
      <c r="G197" s="7">
        <f>G198+G199</f>
        <v>271.875</v>
      </c>
      <c r="H197" s="7">
        <f>H198+H199</f>
        <v>283.56562499999995</v>
      </c>
    </row>
    <row r="198" spans="1:8" ht="67.5" customHeight="1">
      <c r="A198" s="79"/>
      <c r="B198" s="8" t="s">
        <v>97</v>
      </c>
      <c r="C198" s="77"/>
      <c r="D198" s="77"/>
      <c r="E198" s="9">
        <f>F198+G198+H198</f>
        <v>668.165625</v>
      </c>
      <c r="F198" s="9">
        <f>260.666-147.941</f>
        <v>112.725</v>
      </c>
      <c r="G198" s="9">
        <v>271.875</v>
      </c>
      <c r="H198" s="9">
        <f>G198*1.043</f>
        <v>283.56562499999995</v>
      </c>
    </row>
    <row r="199" spans="1:8" ht="25.5">
      <c r="A199" s="80"/>
      <c r="B199" s="8" t="s">
        <v>184</v>
      </c>
      <c r="C199" s="73"/>
      <c r="D199" s="73"/>
      <c r="E199" s="9">
        <f>F199+G199+H199</f>
        <v>147.941</v>
      </c>
      <c r="F199" s="9">
        <v>147.941</v>
      </c>
      <c r="G199" s="9"/>
      <c r="H199" s="9"/>
    </row>
    <row r="200" spans="1:8" ht="12.75" customHeight="1">
      <c r="A200" s="88" t="s">
        <v>98</v>
      </c>
      <c r="B200" s="89"/>
      <c r="C200" s="89"/>
      <c r="D200" s="89"/>
      <c r="E200" s="89"/>
      <c r="F200" s="89"/>
      <c r="G200" s="89"/>
      <c r="H200" s="64"/>
    </row>
    <row r="201" spans="1:8" ht="12.75" customHeight="1">
      <c r="A201" s="74" t="s">
        <v>99</v>
      </c>
      <c r="B201" s="5"/>
      <c r="C201" s="72" t="s">
        <v>19</v>
      </c>
      <c r="D201" s="72" t="s">
        <v>20</v>
      </c>
      <c r="E201" s="7">
        <f>F201+G201+H201</f>
        <v>15270.654999999999</v>
      </c>
      <c r="F201" s="7">
        <f>SUM(F202:F204)</f>
        <v>15270.654999999999</v>
      </c>
      <c r="G201" s="7">
        <f>SUM(G202:G204)</f>
        <v>0</v>
      </c>
      <c r="H201" s="7">
        <f>SUM(H202:H204)</f>
        <v>0</v>
      </c>
    </row>
    <row r="202" spans="1:8" ht="51">
      <c r="A202" s="75"/>
      <c r="B202" s="8" t="s">
        <v>133</v>
      </c>
      <c r="C202" s="77"/>
      <c r="D202" s="77"/>
      <c r="E202" s="9">
        <f>F202+G202+H202</f>
        <v>20.417999999999992</v>
      </c>
      <c r="F202" s="9">
        <f>65.761-45.343</f>
        <v>20.417999999999992</v>
      </c>
      <c r="G202" s="9"/>
      <c r="H202" s="9"/>
    </row>
    <row r="203" spans="1:8" ht="51">
      <c r="A203" s="75"/>
      <c r="B203" s="8" t="s">
        <v>139</v>
      </c>
      <c r="C203" s="77"/>
      <c r="D203" s="77"/>
      <c r="E203" s="9">
        <f>F203+G203+H203</f>
        <v>15000</v>
      </c>
      <c r="F203" s="9">
        <f>5000+10000</f>
        <v>15000</v>
      </c>
      <c r="G203" s="9"/>
      <c r="H203" s="9"/>
    </row>
    <row r="204" spans="1:8" ht="25.5">
      <c r="A204" s="75"/>
      <c r="B204" s="8" t="s">
        <v>184</v>
      </c>
      <c r="C204" s="77"/>
      <c r="D204" s="77"/>
      <c r="E204" s="9">
        <f>F204+G204+H204</f>
        <v>250.237</v>
      </c>
      <c r="F204" s="9">
        <f>45.343+24.894+180</f>
        <v>250.237</v>
      </c>
      <c r="G204" s="9"/>
      <c r="H204" s="9"/>
    </row>
    <row r="205" spans="1:8" ht="12.75">
      <c r="A205" s="74" t="s">
        <v>99</v>
      </c>
      <c r="B205" s="8"/>
      <c r="C205" s="72" t="s">
        <v>208</v>
      </c>
      <c r="D205" s="72" t="s">
        <v>20</v>
      </c>
      <c r="E205" s="7">
        <f aca="true" t="shared" si="20" ref="E205:E211">F205+G205+H205</f>
        <v>309</v>
      </c>
      <c r="F205" s="7">
        <f>SUM(F206:F207)</f>
        <v>309</v>
      </c>
      <c r="G205" s="7">
        <f>SUM(G206:G207)</f>
        <v>0</v>
      </c>
      <c r="H205" s="7">
        <f>SUM(H206:H207)</f>
        <v>0</v>
      </c>
    </row>
    <row r="206" spans="1:8" ht="63.75">
      <c r="A206" s="75"/>
      <c r="B206" s="8" t="s">
        <v>209</v>
      </c>
      <c r="C206" s="77"/>
      <c r="D206" s="77"/>
      <c r="E206" s="9">
        <f t="shared" si="20"/>
        <v>73.08</v>
      </c>
      <c r="F206" s="9">
        <v>73.08</v>
      </c>
      <c r="G206" s="9"/>
      <c r="H206" s="9"/>
    </row>
    <row r="207" spans="1:8" ht="63.75">
      <c r="A207" s="76"/>
      <c r="B207" s="8" t="s">
        <v>210</v>
      </c>
      <c r="C207" s="73"/>
      <c r="D207" s="73"/>
      <c r="E207" s="9">
        <f t="shared" si="20"/>
        <v>235.92</v>
      </c>
      <c r="F207" s="9">
        <v>235.92</v>
      </c>
      <c r="G207" s="9"/>
      <c r="H207" s="9"/>
    </row>
    <row r="208" spans="1:8" ht="12.75">
      <c r="A208" s="74" t="s">
        <v>99</v>
      </c>
      <c r="B208" s="8"/>
      <c r="C208" s="72" t="s">
        <v>211</v>
      </c>
      <c r="D208" s="72" t="s">
        <v>20</v>
      </c>
      <c r="E208" s="7">
        <f t="shared" si="20"/>
        <v>100</v>
      </c>
      <c r="F208" s="7">
        <f>SUM(F209:F209)</f>
        <v>100</v>
      </c>
      <c r="G208" s="7">
        <f>SUM(G209:G209)</f>
        <v>0</v>
      </c>
      <c r="H208" s="7">
        <f>SUM(H209:H209)</f>
        <v>0</v>
      </c>
    </row>
    <row r="209" spans="1:8" ht="51">
      <c r="A209" s="76"/>
      <c r="B209" s="8" t="s">
        <v>212</v>
      </c>
      <c r="C209" s="73"/>
      <c r="D209" s="73"/>
      <c r="E209" s="9">
        <f t="shared" si="20"/>
        <v>100</v>
      </c>
      <c r="F209" s="9">
        <v>100</v>
      </c>
      <c r="G209" s="9"/>
      <c r="H209" s="9"/>
    </row>
    <row r="210" spans="1:8" ht="12.75">
      <c r="A210" s="74" t="s">
        <v>99</v>
      </c>
      <c r="B210" s="8"/>
      <c r="C210" s="72" t="s">
        <v>213</v>
      </c>
      <c r="D210" s="72" t="s">
        <v>20</v>
      </c>
      <c r="E210" s="7">
        <f t="shared" si="20"/>
        <v>91</v>
      </c>
      <c r="F210" s="7">
        <f>SUM(F211:F211)</f>
        <v>91</v>
      </c>
      <c r="G210" s="7">
        <f>SUM(G211:G211)</f>
        <v>0</v>
      </c>
      <c r="H210" s="7">
        <f>SUM(H211:H211)</f>
        <v>0</v>
      </c>
    </row>
    <row r="211" spans="1:8" ht="76.5">
      <c r="A211" s="76"/>
      <c r="B211" s="8" t="s">
        <v>214</v>
      </c>
      <c r="C211" s="73"/>
      <c r="D211" s="73"/>
      <c r="E211" s="9">
        <f t="shared" si="20"/>
        <v>91</v>
      </c>
      <c r="F211" s="9">
        <v>91</v>
      </c>
      <c r="G211" s="9"/>
      <c r="H211" s="9"/>
    </row>
    <row r="212" spans="1:8" s="2" customFormat="1" ht="12.75">
      <c r="A212" s="83" t="s">
        <v>164</v>
      </c>
      <c r="B212" s="83"/>
      <c r="C212" s="83"/>
      <c r="D212" s="83"/>
      <c r="E212" s="83"/>
      <c r="F212" s="83"/>
      <c r="G212" s="83"/>
      <c r="H212" s="83"/>
    </row>
    <row r="213" spans="1:8" s="2" customFormat="1" ht="12.75" customHeight="1">
      <c r="A213" s="78" t="s">
        <v>94</v>
      </c>
      <c r="B213" s="5"/>
      <c r="C213" s="72" t="s">
        <v>19</v>
      </c>
      <c r="D213" s="72" t="s">
        <v>20</v>
      </c>
      <c r="E213" s="7">
        <f>F213+G213+H213</f>
        <v>410.14121900000004</v>
      </c>
      <c r="F213" s="7">
        <f>F214+F215</f>
        <v>131</v>
      </c>
      <c r="G213" s="7">
        <f>G214+G215</f>
        <v>136.633</v>
      </c>
      <c r="H213" s="7">
        <f>H214+H215</f>
        <v>142.508219</v>
      </c>
    </row>
    <row r="214" spans="1:8" s="2" customFormat="1" ht="76.5">
      <c r="A214" s="79"/>
      <c r="B214" s="8" t="s">
        <v>93</v>
      </c>
      <c r="C214" s="77"/>
      <c r="D214" s="77"/>
      <c r="E214" s="9">
        <f>F214+G214+H214</f>
        <v>388.280219</v>
      </c>
      <c r="F214" s="9">
        <f>131-21.861</f>
        <v>109.139</v>
      </c>
      <c r="G214" s="9">
        <v>136.633</v>
      </c>
      <c r="H214" s="9">
        <f>G214*1.043</f>
        <v>142.508219</v>
      </c>
    </row>
    <row r="215" spans="1:8" s="2" customFormat="1" ht="25.5">
      <c r="A215" s="80"/>
      <c r="B215" s="8" t="s">
        <v>184</v>
      </c>
      <c r="C215" s="73"/>
      <c r="D215" s="73"/>
      <c r="E215" s="9">
        <f>F215+G215+H215</f>
        <v>21.861</v>
      </c>
      <c r="F215" s="9">
        <v>21.861</v>
      </c>
      <c r="G215" s="9"/>
      <c r="H215" s="9"/>
    </row>
    <row r="216" spans="1:8" ht="12.75">
      <c r="A216" s="20" t="s">
        <v>116</v>
      </c>
      <c r="B216" s="20"/>
      <c r="C216" s="5"/>
      <c r="D216" s="5"/>
      <c r="E216" s="7">
        <f>F216+G216+H216</f>
        <v>656479.4004177989</v>
      </c>
      <c r="F216" s="7">
        <f>F12+F28+F38+F41+F53+F67+F74+F79+F92+F99+F102+F104+F107+F110+F112+F114+F116+F119+F123+F125+F131+F133+F135+F138+F141+F144+F148+F152+F156+F158+F160+F163+F165+F167+F169+F172+F176+F179+F181+F183+F188+F192+F194+F197+F201+F205+F208+F210+F213</f>
        <v>226940.6899999999</v>
      </c>
      <c r="G216" s="7">
        <f>G12+G28+G38+G41+G53+G67+G74+G79+G92+G99+G102+G104+G107+G110+G112+G114+G116+G119+G123+G125+G131+G133+G135+G138+G141+G144+G148+G152+G156+G158+G160+G163+G165+G167+G169+G172+G176+G179+G181+G183+G188+G192+G194+G197+G201+G205+G208+G210+G213</f>
        <v>207722.09369300003</v>
      </c>
      <c r="H216" s="7">
        <f>H12+H28+H38+H41+H53+H67+H74+H79+H92+H99+H102+H104+H107+H110+H112+H114+H116+H119+H123+H125+H131+H133+H135+H138+H141+H144+H148+H152+H156+H158+H160+H163+H165+H167+H169+H172+H176+H179+H181+H183+H188+H192+H194+H197+H201+H205+H208+H210+H213</f>
        <v>221816.61672479895</v>
      </c>
    </row>
    <row r="218" ht="12.75">
      <c r="F218" s="24"/>
    </row>
    <row r="219" spans="1:8" s="26" customFormat="1" ht="18.75">
      <c r="A219" s="82" t="s">
        <v>117</v>
      </c>
      <c r="B219" s="82"/>
      <c r="C219" s="27"/>
      <c r="D219" s="27"/>
      <c r="E219" s="27"/>
      <c r="F219" s="27"/>
      <c r="G219" s="82" t="s">
        <v>118</v>
      </c>
      <c r="H219" s="82"/>
    </row>
  </sheetData>
  <sheetProtection/>
  <mergeCells count="168">
    <mergeCell ref="C138:C140"/>
    <mergeCell ref="A201:A204"/>
    <mergeCell ref="C201:C204"/>
    <mergeCell ref="A200:H200"/>
    <mergeCell ref="A116:A118"/>
    <mergeCell ref="A152:A155"/>
    <mergeCell ref="A133:A134"/>
    <mergeCell ref="C135:C137"/>
    <mergeCell ref="A131:A132"/>
    <mergeCell ref="A135:A137"/>
    <mergeCell ref="A138:A140"/>
    <mergeCell ref="C176:C178"/>
    <mergeCell ref="A176:A178"/>
    <mergeCell ref="A169:A171"/>
    <mergeCell ref="C169:C171"/>
    <mergeCell ref="A114:A115"/>
    <mergeCell ref="C92:C98"/>
    <mergeCell ref="C114:C115"/>
    <mergeCell ref="A107:A109"/>
    <mergeCell ref="A99:A101"/>
    <mergeCell ref="A92:A98"/>
    <mergeCell ref="A110:A111"/>
    <mergeCell ref="A112:A113"/>
    <mergeCell ref="C112:C113"/>
    <mergeCell ref="B7:B9"/>
    <mergeCell ref="A104:A106"/>
    <mergeCell ref="A7:A9"/>
    <mergeCell ref="A74:A78"/>
    <mergeCell ref="A102:A103"/>
    <mergeCell ref="A11:H11"/>
    <mergeCell ref="A12:A26"/>
    <mergeCell ref="C12:C26"/>
    <mergeCell ref="D12:D26"/>
    <mergeCell ref="D92:D98"/>
    <mergeCell ref="C133:C134"/>
    <mergeCell ref="D133:D134"/>
    <mergeCell ref="D135:D137"/>
    <mergeCell ref="C7:C9"/>
    <mergeCell ref="C102:C103"/>
    <mergeCell ref="C110:C111"/>
    <mergeCell ref="D110:D111"/>
    <mergeCell ref="A125:A130"/>
    <mergeCell ref="A123:A124"/>
    <mergeCell ref="A119:A122"/>
    <mergeCell ref="D104:D106"/>
    <mergeCell ref="D107:D109"/>
    <mergeCell ref="C104:C106"/>
    <mergeCell ref="D116:D118"/>
    <mergeCell ref="C116:C118"/>
    <mergeCell ref="D125:D130"/>
    <mergeCell ref="C119:C122"/>
    <mergeCell ref="C141:C143"/>
    <mergeCell ref="C144:C147"/>
    <mergeCell ref="C148:C151"/>
    <mergeCell ref="D99:D101"/>
    <mergeCell ref="C99:C101"/>
    <mergeCell ref="D119:D122"/>
    <mergeCell ref="D138:D140"/>
    <mergeCell ref="C125:C130"/>
    <mergeCell ref="D131:D132"/>
    <mergeCell ref="C131:C132"/>
    <mergeCell ref="D165:D166"/>
    <mergeCell ref="D172:D175"/>
    <mergeCell ref="D141:D143"/>
    <mergeCell ref="D144:D147"/>
    <mergeCell ref="D148:D151"/>
    <mergeCell ref="C152:C155"/>
    <mergeCell ref="A158:A159"/>
    <mergeCell ref="C163:C164"/>
    <mergeCell ref="D163:D164"/>
    <mergeCell ref="C160:C162"/>
    <mergeCell ref="A160:A162"/>
    <mergeCell ref="A163:A164"/>
    <mergeCell ref="A181:A182"/>
    <mergeCell ref="A179:A180"/>
    <mergeCell ref="A167:A168"/>
    <mergeCell ref="A197:A199"/>
    <mergeCell ref="A183:A187"/>
    <mergeCell ref="A172:A175"/>
    <mergeCell ref="A188:A191"/>
    <mergeCell ref="A196:H196"/>
    <mergeCell ref="D213:D215"/>
    <mergeCell ref="C213:C215"/>
    <mergeCell ref="D156:D157"/>
    <mergeCell ref="C192:C193"/>
    <mergeCell ref="C158:C159"/>
    <mergeCell ref="D169:D171"/>
    <mergeCell ref="D188:D191"/>
    <mergeCell ref="D158:D159"/>
    <mergeCell ref="C188:C191"/>
    <mergeCell ref="D181:D182"/>
    <mergeCell ref="A4:H4"/>
    <mergeCell ref="A5:H5"/>
    <mergeCell ref="F1:H1"/>
    <mergeCell ref="A219:B219"/>
    <mergeCell ref="C194:C195"/>
    <mergeCell ref="D192:D193"/>
    <mergeCell ref="C197:C199"/>
    <mergeCell ref="D197:D199"/>
    <mergeCell ref="A194:A195"/>
    <mergeCell ref="A192:A193"/>
    <mergeCell ref="E7:H7"/>
    <mergeCell ref="D160:D162"/>
    <mergeCell ref="A52:H52"/>
    <mergeCell ref="C41:C46"/>
    <mergeCell ref="A41:A51"/>
    <mergeCell ref="D49:D50"/>
    <mergeCell ref="A37:H37"/>
    <mergeCell ref="D53:D66"/>
    <mergeCell ref="C156:C157"/>
    <mergeCell ref="D152:D155"/>
    <mergeCell ref="A156:A157"/>
    <mergeCell ref="F2:H2"/>
    <mergeCell ref="A148:A151"/>
    <mergeCell ref="A141:A143"/>
    <mergeCell ref="A144:A147"/>
    <mergeCell ref="D7:D9"/>
    <mergeCell ref="D28:D36"/>
    <mergeCell ref="D47:D48"/>
    <mergeCell ref="E8:E9"/>
    <mergeCell ref="F8:H8"/>
    <mergeCell ref="C53:C66"/>
    <mergeCell ref="C49:C50"/>
    <mergeCell ref="A53:A66"/>
    <mergeCell ref="A27:H27"/>
    <mergeCell ref="A28:A36"/>
    <mergeCell ref="C47:C48"/>
    <mergeCell ref="C28:C36"/>
    <mergeCell ref="A40:H40"/>
    <mergeCell ref="D41:D46"/>
    <mergeCell ref="A38:A39"/>
    <mergeCell ref="C38:C39"/>
    <mergeCell ref="D38:D39"/>
    <mergeCell ref="C107:C109"/>
    <mergeCell ref="A79:A91"/>
    <mergeCell ref="D74:D78"/>
    <mergeCell ref="C67:C73"/>
    <mergeCell ref="C74:C78"/>
    <mergeCell ref="C79:C90"/>
    <mergeCell ref="D67:D73"/>
    <mergeCell ref="D102:D103"/>
    <mergeCell ref="D79:D90"/>
    <mergeCell ref="A67:A73"/>
    <mergeCell ref="G219:H219"/>
    <mergeCell ref="D201:D204"/>
    <mergeCell ref="D183:D187"/>
    <mergeCell ref="D167:D168"/>
    <mergeCell ref="D179:D180"/>
    <mergeCell ref="D176:D178"/>
    <mergeCell ref="D194:D195"/>
    <mergeCell ref="A212:H212"/>
    <mergeCell ref="A213:A215"/>
    <mergeCell ref="C183:C187"/>
    <mergeCell ref="A165:A166"/>
    <mergeCell ref="C165:C166"/>
    <mergeCell ref="C172:C175"/>
    <mergeCell ref="C167:C168"/>
    <mergeCell ref="A210:A211"/>
    <mergeCell ref="C210:C211"/>
    <mergeCell ref="C181:C182"/>
    <mergeCell ref="C179:C180"/>
    <mergeCell ref="D210:D211"/>
    <mergeCell ref="A205:A207"/>
    <mergeCell ref="C205:C207"/>
    <mergeCell ref="D205:D207"/>
    <mergeCell ref="A208:A209"/>
    <mergeCell ref="C208:C209"/>
    <mergeCell ref="D208:D209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73" max="7" man="1"/>
    <brk id="91" max="7" man="1"/>
    <brk id="111" max="7" man="1"/>
    <brk id="1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0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ht="18.75" customHeight="1">
      <c r="D1" s="28" t="s">
        <v>18</v>
      </c>
      <c r="E1" s="28"/>
      <c r="F1" s="26"/>
    </row>
    <row r="2" spans="4:6" ht="94.5" customHeight="1">
      <c r="D2" s="92" t="s">
        <v>171</v>
      </c>
      <c r="E2" s="92"/>
      <c r="F2" s="26"/>
    </row>
    <row r="4" spans="1:5" s="28" customFormat="1" ht="18.75">
      <c r="A4" s="95" t="s">
        <v>22</v>
      </c>
      <c r="B4" s="95"/>
      <c r="C4" s="95"/>
      <c r="D4" s="95"/>
      <c r="E4" s="95"/>
    </row>
    <row r="5" spans="1:5" s="28" customFormat="1" ht="18.75">
      <c r="A5" s="96" t="s">
        <v>172</v>
      </c>
      <c r="B5" s="96"/>
      <c r="C5" s="96"/>
      <c r="D5" s="96"/>
      <c r="E5" s="96"/>
    </row>
    <row r="6" spans="1:5" ht="12.75">
      <c r="A6" s="12"/>
      <c r="B6" s="12"/>
      <c r="C6" s="12"/>
      <c r="D6" s="12"/>
      <c r="E6" s="12"/>
    </row>
    <row r="7" spans="1:5" ht="12.75">
      <c r="A7" s="94"/>
      <c r="B7" s="94" t="s">
        <v>8</v>
      </c>
      <c r="C7" s="94" t="s">
        <v>9</v>
      </c>
      <c r="D7" s="94"/>
      <c r="E7" s="94"/>
    </row>
    <row r="8" spans="1:5" ht="12.75">
      <c r="A8" s="94"/>
      <c r="B8" s="94"/>
      <c r="C8" s="13">
        <v>2014</v>
      </c>
      <c r="D8" s="13">
        <v>2015</v>
      </c>
      <c r="E8" s="13">
        <v>2016</v>
      </c>
    </row>
    <row r="9" spans="1:5" s="12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6" ht="12.75">
      <c r="A10" s="14" t="s">
        <v>134</v>
      </c>
      <c r="B10" s="15">
        <f>C10+D10+E10</f>
        <v>656479.4004177989</v>
      </c>
      <c r="C10" s="15">
        <f>'додаток 1'!F216</f>
        <v>226940.6899999999</v>
      </c>
      <c r="D10" s="15">
        <f>'додаток 1'!G216</f>
        <v>207722.09369300003</v>
      </c>
      <c r="E10" s="15">
        <f>'додаток 1'!H216</f>
        <v>221816.61672479895</v>
      </c>
      <c r="F10" s="16"/>
    </row>
    <row r="11" spans="1:6" ht="12.75">
      <c r="A11" s="14" t="s">
        <v>135</v>
      </c>
      <c r="B11" s="15"/>
      <c r="C11" s="15"/>
      <c r="D11" s="15"/>
      <c r="E11" s="15"/>
      <c r="F11" s="16"/>
    </row>
    <row r="12" spans="1:6" s="31" customFormat="1" ht="51">
      <c r="A12" s="21" t="s">
        <v>136</v>
      </c>
      <c r="B12" s="29">
        <f>C12+D12+E12</f>
        <v>90608.3354845</v>
      </c>
      <c r="C12" s="29">
        <v>28940.5</v>
      </c>
      <c r="D12" s="29">
        <f>C12*1.043</f>
        <v>30184.941499999997</v>
      </c>
      <c r="E12" s="29">
        <f>D12*1.043</f>
        <v>31482.893984499995</v>
      </c>
      <c r="F12" s="30"/>
    </row>
    <row r="13" spans="1:6" s="31" customFormat="1" ht="12.75">
      <c r="A13" s="32" t="s">
        <v>137</v>
      </c>
      <c r="B13" s="29">
        <f>C13+D13+E13</f>
        <v>461.233543831</v>
      </c>
      <c r="C13" s="29">
        <f>10+5.146+132.173</f>
        <v>147.31900000000002</v>
      </c>
      <c r="D13" s="29">
        <f>C13*1.043</f>
        <v>153.653717</v>
      </c>
      <c r="E13" s="29">
        <f>D13*1.043</f>
        <v>160.260826831</v>
      </c>
      <c r="F13" s="30"/>
    </row>
    <row r="14" spans="1:5" ht="12.75">
      <c r="A14" s="14" t="s">
        <v>10</v>
      </c>
      <c r="B14" s="15">
        <f>C14+D14+E14</f>
        <v>0</v>
      </c>
      <c r="C14" s="15"/>
      <c r="D14" s="15"/>
      <c r="E14" s="15"/>
    </row>
    <row r="15" spans="1:5" ht="12.75">
      <c r="A15" s="14" t="s">
        <v>11</v>
      </c>
      <c r="B15" s="15">
        <f>C15+D15+E15</f>
        <v>0</v>
      </c>
      <c r="C15" s="13"/>
      <c r="D15" s="15"/>
      <c r="E15" s="15"/>
    </row>
    <row r="16" spans="1:5" ht="12.75" customHeight="1">
      <c r="A16" s="14" t="s">
        <v>66</v>
      </c>
      <c r="B16" s="15">
        <f>C16+D16+E16</f>
        <v>0</v>
      </c>
      <c r="C16" s="13"/>
      <c r="D16" s="17"/>
      <c r="E16" s="17"/>
    </row>
    <row r="17" spans="1:5" ht="19.5" customHeight="1">
      <c r="A17" s="14" t="s">
        <v>12</v>
      </c>
      <c r="B17" s="15">
        <f>B10+B14+B15+B16</f>
        <v>656479.4004177989</v>
      </c>
      <c r="C17" s="15">
        <f>C10+C14+C15+C16</f>
        <v>226940.6899999999</v>
      </c>
      <c r="D17" s="15">
        <f>D10+D14+D15+D16</f>
        <v>207722.09369300003</v>
      </c>
      <c r="E17" s="15">
        <f>E10+E14+E15+E16</f>
        <v>221816.61672479895</v>
      </c>
    </row>
    <row r="20" spans="1:5" s="28" customFormat="1" ht="18.75">
      <c r="A20" s="28" t="s">
        <v>117</v>
      </c>
      <c r="D20" s="93" t="s">
        <v>118</v>
      </c>
      <c r="E20" s="93"/>
    </row>
  </sheetData>
  <sheetProtection/>
  <mergeCells count="7">
    <mergeCell ref="D2:E2"/>
    <mergeCell ref="D20:E20"/>
    <mergeCell ref="A7:A8"/>
    <mergeCell ref="C7:E7"/>
    <mergeCell ref="A4:E4"/>
    <mergeCell ref="A5:E5"/>
    <mergeCell ref="B7:B8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41"/>
  <sheetViews>
    <sheetView tabSelected="1" view="pageBreakPreview" zoomScaleSheetLayoutView="100" zoomScalePageLayoutView="0" workbookViewId="0" topLeftCell="A186">
      <selection activeCell="B193" sqref="B193:B194"/>
    </sheetView>
  </sheetViews>
  <sheetFormatPr defaultColWidth="9.140625" defaultRowHeight="12.75"/>
  <cols>
    <col min="1" max="1" width="36.7109375" style="40" customWidth="1"/>
    <col min="2" max="2" width="28.00390625" style="39" customWidth="1"/>
    <col min="3" max="3" width="9.140625" style="4" customWidth="1"/>
    <col min="4" max="4" width="16.421875" style="39" customWidth="1"/>
    <col min="5" max="5" width="16.7109375" style="39" customWidth="1"/>
    <col min="6" max="6" width="15.140625" style="39" customWidth="1"/>
    <col min="7" max="7" width="16.140625" style="39" customWidth="1"/>
    <col min="8" max="8" width="0.13671875" style="39" customWidth="1"/>
    <col min="9" max="16384" width="9.140625" style="39" customWidth="1"/>
  </cols>
  <sheetData>
    <row r="1" spans="1:7" ht="18.75">
      <c r="A1" s="39"/>
      <c r="E1" s="100" t="s">
        <v>63</v>
      </c>
      <c r="F1" s="100"/>
      <c r="G1" s="100"/>
    </row>
    <row r="2" spans="1:7" ht="54" customHeight="1">
      <c r="A2" s="39"/>
      <c r="E2" s="100" t="s">
        <v>173</v>
      </c>
      <c r="F2" s="100"/>
      <c r="G2" s="100"/>
    </row>
    <row r="3" ht="12.75">
      <c r="A3" s="39"/>
    </row>
    <row r="4" spans="1:7" s="37" customFormat="1" ht="18.75">
      <c r="A4" s="109" t="s">
        <v>21</v>
      </c>
      <c r="B4" s="109"/>
      <c r="C4" s="109"/>
      <c r="D4" s="109"/>
      <c r="E4" s="109"/>
      <c r="F4" s="109"/>
      <c r="G4" s="109"/>
    </row>
    <row r="5" spans="1:7" s="37" customFormat="1" ht="18.75">
      <c r="A5" s="108" t="s">
        <v>174</v>
      </c>
      <c r="B5" s="108"/>
      <c r="C5" s="108"/>
      <c r="D5" s="108"/>
      <c r="E5" s="108"/>
      <c r="F5" s="108"/>
      <c r="G5" s="108"/>
    </row>
    <row r="7" spans="1:8" ht="12.75">
      <c r="A7" s="68" t="s">
        <v>0</v>
      </c>
      <c r="B7" s="68" t="s">
        <v>13</v>
      </c>
      <c r="C7" s="68" t="s">
        <v>14</v>
      </c>
      <c r="D7" s="68" t="s">
        <v>17</v>
      </c>
      <c r="E7" s="68"/>
      <c r="F7" s="68"/>
      <c r="G7" s="68"/>
      <c r="H7" s="41"/>
    </row>
    <row r="8" spans="1:8" ht="12.75">
      <c r="A8" s="68"/>
      <c r="B8" s="68"/>
      <c r="C8" s="68"/>
      <c r="D8" s="68" t="s">
        <v>15</v>
      </c>
      <c r="E8" s="68" t="s">
        <v>16</v>
      </c>
      <c r="F8" s="68"/>
      <c r="G8" s="68"/>
      <c r="H8" s="41"/>
    </row>
    <row r="9" spans="1:8" ht="24" customHeight="1">
      <c r="A9" s="68"/>
      <c r="B9" s="68"/>
      <c r="C9" s="68"/>
      <c r="D9" s="68"/>
      <c r="E9" s="3">
        <v>2014</v>
      </c>
      <c r="F9" s="3">
        <v>2015</v>
      </c>
      <c r="G9" s="3">
        <v>2016</v>
      </c>
      <c r="H9" s="41"/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/>
    </row>
    <row r="11" spans="1:8" s="4" customFormat="1" ht="12.75">
      <c r="A11" s="83" t="s">
        <v>107</v>
      </c>
      <c r="B11" s="98"/>
      <c r="C11" s="98"/>
      <c r="D11" s="98"/>
      <c r="E11" s="98"/>
      <c r="F11" s="98"/>
      <c r="G11" s="98"/>
      <c r="H11" s="98"/>
    </row>
    <row r="12" spans="1:8" s="4" customFormat="1" ht="12.75">
      <c r="A12" s="81" t="s">
        <v>52</v>
      </c>
      <c r="B12" s="81"/>
      <c r="C12" s="81"/>
      <c r="D12" s="81"/>
      <c r="E12" s="81"/>
      <c r="F12" s="81"/>
      <c r="G12" s="81"/>
      <c r="H12" s="3"/>
    </row>
    <row r="13" spans="1:8" s="4" customFormat="1" ht="25.5" customHeight="1">
      <c r="A13" s="97" t="s">
        <v>113</v>
      </c>
      <c r="B13" s="106" t="s">
        <v>145</v>
      </c>
      <c r="C13" s="6" t="s">
        <v>119</v>
      </c>
      <c r="D13" s="18">
        <f>E13+F13+G13</f>
        <v>110</v>
      </c>
      <c r="E13" s="6">
        <v>25</v>
      </c>
      <c r="F13" s="6">
        <v>40</v>
      </c>
      <c r="G13" s="6">
        <v>45</v>
      </c>
      <c r="H13" s="3"/>
    </row>
    <row r="14" spans="1:8" s="4" customFormat="1" ht="12.75">
      <c r="A14" s="97"/>
      <c r="B14" s="107"/>
      <c r="C14" s="6" t="s">
        <v>120</v>
      </c>
      <c r="D14" s="9">
        <f aca="true" t="shared" si="0" ref="D14:D26">E14+F14+G14</f>
        <v>461.61</v>
      </c>
      <c r="E14" s="6">
        <v>104.91</v>
      </c>
      <c r="F14" s="6">
        <v>167.86</v>
      </c>
      <c r="G14" s="6">
        <v>188.84</v>
      </c>
      <c r="H14" s="3"/>
    </row>
    <row r="15" spans="1:8" s="4" customFormat="1" ht="25.5">
      <c r="A15" s="105"/>
      <c r="B15" s="34" t="s">
        <v>144</v>
      </c>
      <c r="C15" s="6" t="s">
        <v>120</v>
      </c>
      <c r="D15" s="9">
        <f t="shared" si="0"/>
        <v>116.94999999999999</v>
      </c>
      <c r="E15" s="60">
        <v>12.065</v>
      </c>
      <c r="F15" s="6">
        <v>48.995</v>
      </c>
      <c r="G15" s="6">
        <v>55.89</v>
      </c>
      <c r="H15" s="3"/>
    </row>
    <row r="16" spans="1:8" s="4" customFormat="1" ht="25.5">
      <c r="A16" s="105"/>
      <c r="B16" s="34" t="s">
        <v>146</v>
      </c>
      <c r="C16" s="6" t="s">
        <v>159</v>
      </c>
      <c r="D16" s="9">
        <f t="shared" si="0"/>
        <v>45.509</v>
      </c>
      <c r="E16" s="61">
        <v>6.583</v>
      </c>
      <c r="F16" s="6">
        <v>18.026</v>
      </c>
      <c r="G16" s="6">
        <v>20.9</v>
      </c>
      <c r="H16" s="3"/>
    </row>
    <row r="17" spans="1:8" s="4" customFormat="1" ht="12.75">
      <c r="A17" s="105"/>
      <c r="B17" s="34" t="s">
        <v>147</v>
      </c>
      <c r="C17" s="6" t="s">
        <v>159</v>
      </c>
      <c r="D17" s="9">
        <f t="shared" si="0"/>
        <v>39.241</v>
      </c>
      <c r="E17" s="60">
        <v>39.241</v>
      </c>
      <c r="F17" s="6"/>
      <c r="G17" s="6"/>
      <c r="H17" s="3"/>
    </row>
    <row r="18" spans="1:8" s="4" customFormat="1" ht="12.75" hidden="1">
      <c r="A18" s="105"/>
      <c r="B18" s="34" t="s">
        <v>148</v>
      </c>
      <c r="C18" s="6" t="s">
        <v>53</v>
      </c>
      <c r="D18" s="18">
        <f t="shared" si="0"/>
        <v>228</v>
      </c>
      <c r="E18" s="60"/>
      <c r="F18" s="6">
        <v>162</v>
      </c>
      <c r="G18" s="6">
        <v>66</v>
      </c>
      <c r="H18" s="3"/>
    </row>
    <row r="19" spans="1:8" s="4" customFormat="1" ht="51">
      <c r="A19" s="105"/>
      <c r="B19" s="34" t="s">
        <v>149</v>
      </c>
      <c r="C19" s="6" t="s">
        <v>53</v>
      </c>
      <c r="D19" s="18">
        <f t="shared" si="0"/>
        <v>673</v>
      </c>
      <c r="E19" s="60">
        <v>70</v>
      </c>
      <c r="F19" s="6">
        <v>375</v>
      </c>
      <c r="G19" s="6">
        <v>228</v>
      </c>
      <c r="H19" s="3"/>
    </row>
    <row r="20" spans="1:8" s="4" customFormat="1" ht="12.75">
      <c r="A20" s="105"/>
      <c r="B20" s="34" t="s">
        <v>150</v>
      </c>
      <c r="C20" s="6" t="s">
        <v>53</v>
      </c>
      <c r="D20" s="18">
        <f t="shared" si="0"/>
        <v>49</v>
      </c>
      <c r="E20" s="60">
        <v>3</v>
      </c>
      <c r="F20" s="6">
        <v>23</v>
      </c>
      <c r="G20" s="6">
        <v>23</v>
      </c>
      <c r="H20" s="3"/>
    </row>
    <row r="21" spans="1:8" s="4" customFormat="1" ht="12.75">
      <c r="A21" s="105"/>
      <c r="B21" s="34" t="s">
        <v>151</v>
      </c>
      <c r="C21" s="6" t="s">
        <v>53</v>
      </c>
      <c r="D21" s="18">
        <f t="shared" si="0"/>
        <v>252</v>
      </c>
      <c r="E21" s="60">
        <v>20</v>
      </c>
      <c r="F21" s="6">
        <v>116</v>
      </c>
      <c r="G21" s="6">
        <v>116</v>
      </c>
      <c r="H21" s="3"/>
    </row>
    <row r="22" spans="1:8" s="4" customFormat="1" ht="38.25">
      <c r="A22" s="105"/>
      <c r="B22" s="34" t="s">
        <v>152</v>
      </c>
      <c r="C22" s="6" t="s">
        <v>119</v>
      </c>
      <c r="D22" s="18">
        <f t="shared" si="0"/>
        <v>50</v>
      </c>
      <c r="E22" s="60">
        <v>5</v>
      </c>
      <c r="F22" s="6">
        <v>20</v>
      </c>
      <c r="G22" s="6">
        <v>25</v>
      </c>
      <c r="H22" s="3"/>
    </row>
    <row r="23" spans="1:8" s="4" customFormat="1" ht="25.5">
      <c r="A23" s="105"/>
      <c r="B23" s="34" t="s">
        <v>161</v>
      </c>
      <c r="C23" s="6" t="s">
        <v>119</v>
      </c>
      <c r="D23" s="18">
        <f t="shared" si="0"/>
        <v>12</v>
      </c>
      <c r="E23" s="60">
        <v>2</v>
      </c>
      <c r="F23" s="6">
        <v>4</v>
      </c>
      <c r="G23" s="6">
        <v>6</v>
      </c>
      <c r="H23" s="3"/>
    </row>
    <row r="24" spans="1:8" s="4" customFormat="1" ht="12.75">
      <c r="A24" s="105"/>
      <c r="B24" s="34" t="s">
        <v>162</v>
      </c>
      <c r="C24" s="6" t="s">
        <v>53</v>
      </c>
      <c r="D24" s="18">
        <f t="shared" si="0"/>
        <v>4</v>
      </c>
      <c r="E24" s="60">
        <v>2</v>
      </c>
      <c r="F24" s="6">
        <v>2</v>
      </c>
      <c r="G24" s="6"/>
      <c r="H24" s="3"/>
    </row>
    <row r="25" spans="1:8" s="4" customFormat="1" ht="38.25">
      <c r="A25" s="105"/>
      <c r="B25" s="34" t="s">
        <v>153</v>
      </c>
      <c r="C25" s="6" t="s">
        <v>119</v>
      </c>
      <c r="D25" s="18">
        <f t="shared" si="0"/>
        <v>19</v>
      </c>
      <c r="E25" s="60">
        <v>5</v>
      </c>
      <c r="F25" s="6">
        <v>7</v>
      </c>
      <c r="G25" s="6">
        <v>7</v>
      </c>
      <c r="H25" s="3"/>
    </row>
    <row r="26" spans="1:8" s="4" customFormat="1" ht="25.5">
      <c r="A26" s="105"/>
      <c r="B26" s="34" t="s">
        <v>154</v>
      </c>
      <c r="C26" s="6" t="s">
        <v>119</v>
      </c>
      <c r="D26" s="18">
        <f t="shared" si="0"/>
        <v>210</v>
      </c>
      <c r="E26" s="60">
        <v>50</v>
      </c>
      <c r="F26" s="6">
        <v>80</v>
      </c>
      <c r="G26" s="6">
        <v>80</v>
      </c>
      <c r="H26" s="3"/>
    </row>
    <row r="27" spans="1:8" s="4" customFormat="1" ht="38.25">
      <c r="A27" s="105"/>
      <c r="B27" s="34" t="s">
        <v>175</v>
      </c>
      <c r="C27" s="6" t="s">
        <v>123</v>
      </c>
      <c r="D27" s="9">
        <f>E27+F27+G27</f>
        <v>11989.095</v>
      </c>
      <c r="E27" s="36">
        <f>7953.187+3739.505+205+91.403</f>
        <v>11989.095</v>
      </c>
      <c r="F27" s="6"/>
      <c r="G27" s="6"/>
      <c r="H27" s="3"/>
    </row>
    <row r="28" spans="1:8" s="4" customFormat="1" ht="12.75">
      <c r="A28" s="83" t="s">
        <v>109</v>
      </c>
      <c r="B28" s="98"/>
      <c r="C28" s="98"/>
      <c r="D28" s="98"/>
      <c r="E28" s="98"/>
      <c r="F28" s="98"/>
      <c r="G28" s="98"/>
      <c r="H28" s="98"/>
    </row>
    <row r="29" spans="1:8" s="4" customFormat="1" ht="12.75">
      <c r="A29" s="81" t="s">
        <v>52</v>
      </c>
      <c r="B29" s="81"/>
      <c r="C29" s="81"/>
      <c r="D29" s="81"/>
      <c r="E29" s="81"/>
      <c r="F29" s="81"/>
      <c r="G29" s="81"/>
      <c r="H29" s="3"/>
    </row>
    <row r="30" spans="1:8" s="4" customFormat="1" ht="52.5" customHeight="1">
      <c r="A30" s="74" t="s">
        <v>114</v>
      </c>
      <c r="B30" s="8" t="s">
        <v>155</v>
      </c>
      <c r="C30" s="6" t="s">
        <v>120</v>
      </c>
      <c r="D30" s="9">
        <f>E30+F30+G30</f>
        <v>33.994</v>
      </c>
      <c r="E30" s="42">
        <v>33.994</v>
      </c>
      <c r="F30" s="6"/>
      <c r="G30" s="6"/>
      <c r="H30" s="3"/>
    </row>
    <row r="31" spans="1:8" s="4" customFormat="1" ht="89.25">
      <c r="A31" s="75"/>
      <c r="B31" s="8" t="s">
        <v>156</v>
      </c>
      <c r="C31" s="6" t="s">
        <v>122</v>
      </c>
      <c r="D31" s="18">
        <v>7</v>
      </c>
      <c r="E31" s="6">
        <v>7</v>
      </c>
      <c r="F31" s="6">
        <v>7</v>
      </c>
      <c r="G31" s="6">
        <v>7</v>
      </c>
      <c r="H31" s="3"/>
    </row>
    <row r="32" spans="1:8" s="4" customFormat="1" ht="38.25">
      <c r="A32" s="75"/>
      <c r="B32" s="8" t="s">
        <v>186</v>
      </c>
      <c r="C32" s="6" t="s">
        <v>24</v>
      </c>
      <c r="D32" s="52">
        <f aca="true" t="shared" si="1" ref="D32:D37">E32+F32+G32</f>
        <v>937.6</v>
      </c>
      <c r="E32" s="6">
        <v>937.6</v>
      </c>
      <c r="F32" s="6"/>
      <c r="G32" s="6"/>
      <c r="H32" s="3"/>
    </row>
    <row r="33" spans="1:8" s="4" customFormat="1" ht="102">
      <c r="A33" s="75"/>
      <c r="B33" s="34" t="s">
        <v>176</v>
      </c>
      <c r="C33" s="6" t="s">
        <v>123</v>
      </c>
      <c r="D33" s="9">
        <f t="shared" si="1"/>
        <v>115.263</v>
      </c>
      <c r="E33" s="36">
        <v>115.263</v>
      </c>
      <c r="F33" s="6"/>
      <c r="G33" s="6"/>
      <c r="H33" s="3"/>
    </row>
    <row r="34" spans="1:8" s="4" customFormat="1" ht="63.75">
      <c r="A34" s="75"/>
      <c r="B34" s="34" t="s">
        <v>178</v>
      </c>
      <c r="C34" s="6" t="s">
        <v>123</v>
      </c>
      <c r="D34" s="9">
        <f t="shared" si="1"/>
        <v>25.7</v>
      </c>
      <c r="E34" s="36">
        <v>25.7</v>
      </c>
      <c r="F34" s="6"/>
      <c r="G34" s="6"/>
      <c r="H34" s="3"/>
    </row>
    <row r="35" spans="1:8" s="4" customFormat="1" ht="102">
      <c r="A35" s="75"/>
      <c r="B35" s="34" t="s">
        <v>177</v>
      </c>
      <c r="C35" s="6" t="s">
        <v>123</v>
      </c>
      <c r="D35" s="9">
        <f t="shared" si="1"/>
        <v>821.672</v>
      </c>
      <c r="E35" s="36">
        <v>821.672</v>
      </c>
      <c r="F35" s="6"/>
      <c r="G35" s="6"/>
      <c r="H35" s="3"/>
    </row>
    <row r="36" spans="1:8" s="4" customFormat="1" ht="51">
      <c r="A36" s="75"/>
      <c r="B36" s="8" t="s">
        <v>205</v>
      </c>
      <c r="C36" s="6" t="s">
        <v>123</v>
      </c>
      <c r="D36" s="9">
        <f t="shared" si="1"/>
        <v>96.099</v>
      </c>
      <c r="E36" s="36">
        <v>96.099</v>
      </c>
      <c r="F36" s="6"/>
      <c r="G36" s="6"/>
      <c r="H36" s="3"/>
    </row>
    <row r="37" spans="1:8" s="4" customFormat="1" ht="63.75">
      <c r="A37" s="75"/>
      <c r="B37" s="8" t="s">
        <v>187</v>
      </c>
      <c r="C37" s="6" t="s">
        <v>123</v>
      </c>
      <c r="D37" s="9">
        <f t="shared" si="1"/>
        <v>636.716</v>
      </c>
      <c r="E37" s="9">
        <v>636.716</v>
      </c>
      <c r="F37" s="6"/>
      <c r="G37" s="6"/>
      <c r="H37" s="3"/>
    </row>
    <row r="38" spans="1:8" s="4" customFormat="1" ht="12.75">
      <c r="A38" s="83" t="s">
        <v>179</v>
      </c>
      <c r="B38" s="83"/>
      <c r="C38" s="83"/>
      <c r="D38" s="83"/>
      <c r="E38" s="83"/>
      <c r="F38" s="83"/>
      <c r="G38" s="83"/>
      <c r="H38" s="3"/>
    </row>
    <row r="39" spans="1:8" s="4" customFormat="1" ht="12.75">
      <c r="A39" s="81" t="s">
        <v>52</v>
      </c>
      <c r="B39" s="81"/>
      <c r="C39" s="81"/>
      <c r="D39" s="81"/>
      <c r="E39" s="81"/>
      <c r="F39" s="81"/>
      <c r="G39" s="81"/>
      <c r="H39" s="3"/>
    </row>
    <row r="40" spans="1:8" s="4" customFormat="1" ht="69.75" customHeight="1">
      <c r="A40" s="48" t="s">
        <v>180</v>
      </c>
      <c r="B40" s="8" t="s">
        <v>181</v>
      </c>
      <c r="C40" s="6" t="s">
        <v>121</v>
      </c>
      <c r="D40" s="18">
        <v>1</v>
      </c>
      <c r="E40" s="6">
        <v>1</v>
      </c>
      <c r="F40" s="6"/>
      <c r="G40" s="6"/>
      <c r="H40" s="3"/>
    </row>
    <row r="41" spans="1:8" s="4" customFormat="1" ht="12.75">
      <c r="A41" s="83" t="s">
        <v>110</v>
      </c>
      <c r="B41" s="98"/>
      <c r="C41" s="98"/>
      <c r="D41" s="98"/>
      <c r="E41" s="98"/>
      <c r="F41" s="98"/>
      <c r="G41" s="98"/>
      <c r="H41" s="98"/>
    </row>
    <row r="42" spans="1:8" s="4" customFormat="1" ht="12.75">
      <c r="A42" s="81" t="s">
        <v>52</v>
      </c>
      <c r="B42" s="81"/>
      <c r="C42" s="81"/>
      <c r="D42" s="81"/>
      <c r="E42" s="81"/>
      <c r="F42" s="81"/>
      <c r="G42" s="81"/>
      <c r="H42" s="3"/>
    </row>
    <row r="43" spans="1:8" s="4" customFormat="1" ht="12.75" customHeight="1">
      <c r="A43" s="74" t="s">
        <v>115</v>
      </c>
      <c r="B43" s="6"/>
      <c r="C43" s="6"/>
      <c r="D43" s="6"/>
      <c r="E43" s="6"/>
      <c r="F43" s="6"/>
      <c r="G43" s="6"/>
      <c r="H43" s="3"/>
    </row>
    <row r="44" spans="1:8" s="4" customFormat="1" ht="25.5">
      <c r="A44" s="75"/>
      <c r="B44" s="8" t="s">
        <v>201</v>
      </c>
      <c r="C44" s="6" t="s">
        <v>124</v>
      </c>
      <c r="D44" s="18">
        <f>E44+F44+G44</f>
        <v>40</v>
      </c>
      <c r="E44" s="6">
        <v>33</v>
      </c>
      <c r="F44" s="6">
        <v>7</v>
      </c>
      <c r="G44" s="6"/>
      <c r="H44" s="3"/>
    </row>
    <row r="45" spans="1:8" s="4" customFormat="1" ht="25.5">
      <c r="A45" s="75"/>
      <c r="B45" s="8" t="s">
        <v>202</v>
      </c>
      <c r="C45" s="6" t="s">
        <v>124</v>
      </c>
      <c r="D45" s="18">
        <f>E45+F45+G45</f>
        <v>72</v>
      </c>
      <c r="E45" s="6">
        <v>48</v>
      </c>
      <c r="F45" s="6">
        <v>17</v>
      </c>
      <c r="G45" s="6">
        <v>7</v>
      </c>
      <c r="H45" s="3"/>
    </row>
    <row r="46" spans="1:8" s="4" customFormat="1" ht="38.25">
      <c r="A46" s="75"/>
      <c r="B46" s="8" t="s">
        <v>188</v>
      </c>
      <c r="C46" s="6" t="s">
        <v>123</v>
      </c>
      <c r="D46" s="9">
        <f>E46</f>
        <v>8082.021000000001</v>
      </c>
      <c r="E46" s="9">
        <f>8099.256-17.235</f>
        <v>8082.021000000001</v>
      </c>
      <c r="F46" s="6"/>
      <c r="G46" s="6"/>
      <c r="H46" s="3"/>
    </row>
    <row r="47" spans="1:8" s="4" customFormat="1" ht="38.25">
      <c r="A47" s="75"/>
      <c r="B47" s="8" t="s">
        <v>160</v>
      </c>
      <c r="C47" s="6" t="s">
        <v>121</v>
      </c>
      <c r="D47" s="18">
        <f>E47+F47+G47</f>
        <v>3</v>
      </c>
      <c r="E47" s="6">
        <v>3</v>
      </c>
      <c r="F47" s="6"/>
      <c r="G47" s="6"/>
      <c r="H47" s="3"/>
    </row>
    <row r="48" spans="1:8" s="4" customFormat="1" ht="51">
      <c r="A48" s="76"/>
      <c r="B48" s="8" t="s">
        <v>189</v>
      </c>
      <c r="C48" s="6" t="s">
        <v>123</v>
      </c>
      <c r="D48" s="9">
        <f>E48</f>
        <v>6469.853</v>
      </c>
      <c r="E48" s="9">
        <v>6469.853</v>
      </c>
      <c r="F48" s="6"/>
      <c r="G48" s="6"/>
      <c r="H48" s="3"/>
    </row>
    <row r="49" spans="1:8" s="4" customFormat="1" ht="12.75">
      <c r="A49" s="81" t="s">
        <v>125</v>
      </c>
      <c r="B49" s="101"/>
      <c r="C49" s="101"/>
      <c r="D49" s="101"/>
      <c r="E49" s="101"/>
      <c r="F49" s="101"/>
      <c r="G49" s="101"/>
      <c r="H49" s="3"/>
    </row>
    <row r="50" spans="1:8" s="4" customFormat="1" ht="38.25">
      <c r="A50" s="74" t="s">
        <v>110</v>
      </c>
      <c r="B50" s="8" t="s">
        <v>157</v>
      </c>
      <c r="C50" s="6" t="s">
        <v>124</v>
      </c>
      <c r="D50" s="18">
        <f>E50+F50+G50</f>
        <v>9</v>
      </c>
      <c r="E50" s="6">
        <v>7</v>
      </c>
      <c r="F50" s="6">
        <v>2</v>
      </c>
      <c r="G50" s="6"/>
      <c r="H50" s="3"/>
    </row>
    <row r="51" spans="1:8" s="4" customFormat="1" ht="38.25">
      <c r="A51" s="76"/>
      <c r="B51" s="8" t="s">
        <v>188</v>
      </c>
      <c r="C51" s="6" t="s">
        <v>123</v>
      </c>
      <c r="D51" s="9">
        <f>E51+F51+G51</f>
        <v>248.118</v>
      </c>
      <c r="E51" s="9">
        <v>248.118</v>
      </c>
      <c r="F51" s="6"/>
      <c r="G51" s="6"/>
      <c r="H51" s="3"/>
    </row>
    <row r="52" spans="1:8" s="4" customFormat="1" ht="12.75">
      <c r="A52" s="81" t="s">
        <v>126</v>
      </c>
      <c r="B52" s="101"/>
      <c r="C52" s="101"/>
      <c r="D52" s="101"/>
      <c r="E52" s="101"/>
      <c r="F52" s="101"/>
      <c r="G52" s="101"/>
      <c r="H52" s="3"/>
    </row>
    <row r="53" spans="1:8" s="4" customFormat="1" ht="25.5">
      <c r="A53" s="74" t="s">
        <v>110</v>
      </c>
      <c r="B53" s="8" t="s">
        <v>158</v>
      </c>
      <c r="C53" s="6" t="s">
        <v>124</v>
      </c>
      <c r="D53" s="18">
        <f>E53+F53+G53</f>
        <v>2</v>
      </c>
      <c r="E53" s="6">
        <v>1</v>
      </c>
      <c r="F53" s="6">
        <v>1</v>
      </c>
      <c r="G53" s="6"/>
      <c r="H53" s="3"/>
    </row>
    <row r="54" spans="1:8" s="4" customFormat="1" ht="38.25">
      <c r="A54" s="76"/>
      <c r="B54" s="8" t="s">
        <v>188</v>
      </c>
      <c r="C54" s="6" t="s">
        <v>123</v>
      </c>
      <c r="D54" s="9">
        <f>E54+F54+G54</f>
        <v>21</v>
      </c>
      <c r="E54" s="9">
        <v>21</v>
      </c>
      <c r="F54" s="6"/>
      <c r="G54" s="6"/>
      <c r="H54" s="3"/>
    </row>
    <row r="55" spans="1:8" s="4" customFormat="1" ht="12.75">
      <c r="A55" s="81" t="s">
        <v>106</v>
      </c>
      <c r="B55" s="101"/>
      <c r="C55" s="101"/>
      <c r="D55" s="101"/>
      <c r="E55" s="101"/>
      <c r="F55" s="101"/>
      <c r="G55" s="101"/>
      <c r="H55" s="3"/>
    </row>
    <row r="56" spans="1:8" s="4" customFormat="1" ht="38.25">
      <c r="A56" s="48" t="s">
        <v>110</v>
      </c>
      <c r="B56" s="8" t="s">
        <v>188</v>
      </c>
      <c r="C56" s="6" t="s">
        <v>123</v>
      </c>
      <c r="D56" s="9">
        <f>E56+F56+G56</f>
        <v>3</v>
      </c>
      <c r="E56" s="9">
        <v>3</v>
      </c>
      <c r="F56" s="6"/>
      <c r="G56" s="6"/>
      <c r="H56" s="3"/>
    </row>
    <row r="57" spans="1:8" s="4" customFormat="1" ht="12.75">
      <c r="A57" s="110" t="s">
        <v>129</v>
      </c>
      <c r="B57" s="110"/>
      <c r="C57" s="110"/>
      <c r="D57" s="110"/>
      <c r="E57" s="110"/>
      <c r="F57" s="110"/>
      <c r="G57" s="110"/>
      <c r="H57" s="3"/>
    </row>
    <row r="58" spans="1:8" s="4" customFormat="1" ht="12.75">
      <c r="A58" s="68" t="s">
        <v>52</v>
      </c>
      <c r="B58" s="68"/>
      <c r="C58" s="68"/>
      <c r="D58" s="68"/>
      <c r="E58" s="68"/>
      <c r="F58" s="68"/>
      <c r="G58" s="68"/>
      <c r="H58" s="3"/>
    </row>
    <row r="59" spans="1:8" s="4" customFormat="1" ht="12.75">
      <c r="A59" s="97" t="s">
        <v>72</v>
      </c>
      <c r="B59" s="6"/>
      <c r="C59" s="3"/>
      <c r="D59" s="3"/>
      <c r="E59" s="3"/>
      <c r="F59" s="3"/>
      <c r="G59" s="3"/>
      <c r="H59" s="3"/>
    </row>
    <row r="60" spans="1:8" s="4" customFormat="1" ht="12.75">
      <c r="A60" s="97"/>
      <c r="B60" s="8" t="s">
        <v>67</v>
      </c>
      <c r="C60" s="6" t="s">
        <v>24</v>
      </c>
      <c r="D60" s="19">
        <v>4466666.67</v>
      </c>
      <c r="E60" s="19">
        <v>4466666.67</v>
      </c>
      <c r="F60" s="19">
        <v>4466666.67</v>
      </c>
      <c r="G60" s="19">
        <v>4466666.67</v>
      </c>
      <c r="H60" s="3"/>
    </row>
    <row r="61" spans="1:8" s="4" customFormat="1" ht="25.5">
      <c r="A61" s="97"/>
      <c r="B61" s="10" t="s">
        <v>68</v>
      </c>
      <c r="C61" s="6" t="s">
        <v>53</v>
      </c>
      <c r="D61" s="6">
        <v>40351</v>
      </c>
      <c r="E61" s="6">
        <v>40201</v>
      </c>
      <c r="F61" s="6">
        <v>40201</v>
      </c>
      <c r="G61" s="6">
        <v>40201</v>
      </c>
      <c r="H61" s="3"/>
    </row>
    <row r="62" spans="1:8" s="4" customFormat="1" ht="12.75">
      <c r="A62" s="97"/>
      <c r="B62" s="10" t="s">
        <v>69</v>
      </c>
      <c r="C62" s="6" t="s">
        <v>55</v>
      </c>
      <c r="D62" s="43">
        <v>29.35</v>
      </c>
      <c r="E62" s="43">
        <v>41.16</v>
      </c>
      <c r="F62" s="43">
        <v>41.16</v>
      </c>
      <c r="G62" s="43">
        <v>41.16</v>
      </c>
      <c r="H62" s="3"/>
    </row>
    <row r="63" spans="1:8" s="4" customFormat="1" ht="25.5">
      <c r="A63" s="97"/>
      <c r="B63" s="10" t="s">
        <v>28</v>
      </c>
      <c r="C63" s="6" t="s">
        <v>55</v>
      </c>
      <c r="D63" s="6">
        <v>396.9</v>
      </c>
      <c r="E63" s="6">
        <v>396.9</v>
      </c>
      <c r="F63" s="6">
        <v>396.9</v>
      </c>
      <c r="G63" s="6">
        <v>396.9</v>
      </c>
      <c r="H63" s="3"/>
    </row>
    <row r="64" spans="1:8" s="4" customFormat="1" ht="12.75">
      <c r="A64" s="97"/>
      <c r="B64" s="10" t="s">
        <v>70</v>
      </c>
      <c r="C64" s="6" t="s">
        <v>55</v>
      </c>
      <c r="D64" s="6">
        <v>4.793</v>
      </c>
      <c r="E64" s="6">
        <v>4.793</v>
      </c>
      <c r="F64" s="6">
        <v>4.793</v>
      </c>
      <c r="G64" s="6">
        <v>4.793</v>
      </c>
      <c r="H64" s="3"/>
    </row>
    <row r="65" spans="1:8" s="4" customFormat="1" ht="12.75">
      <c r="A65" s="97"/>
      <c r="B65" s="10" t="s">
        <v>29</v>
      </c>
      <c r="C65" s="6" t="s">
        <v>53</v>
      </c>
      <c r="D65" s="6">
        <v>36</v>
      </c>
      <c r="E65" s="6">
        <v>39</v>
      </c>
      <c r="F65" s="6">
        <v>39</v>
      </c>
      <c r="G65" s="6">
        <v>39</v>
      </c>
      <c r="H65" s="3"/>
    </row>
    <row r="66" spans="1:8" s="4" customFormat="1" ht="38.25">
      <c r="A66" s="97"/>
      <c r="B66" s="10" t="s">
        <v>71</v>
      </c>
      <c r="C66" s="6" t="s">
        <v>53</v>
      </c>
      <c r="D66" s="6">
        <v>37</v>
      </c>
      <c r="E66" s="6">
        <v>60</v>
      </c>
      <c r="F66" s="6">
        <v>60</v>
      </c>
      <c r="G66" s="6">
        <v>60</v>
      </c>
      <c r="H66" s="3"/>
    </row>
    <row r="67" spans="1:8" s="4" customFormat="1" ht="25.5">
      <c r="A67" s="97"/>
      <c r="B67" s="10" t="s">
        <v>87</v>
      </c>
      <c r="C67" s="6" t="s">
        <v>55</v>
      </c>
      <c r="D67" s="6">
        <v>51.125</v>
      </c>
      <c r="E67" s="6">
        <v>51.125</v>
      </c>
      <c r="F67" s="6">
        <v>51.125</v>
      </c>
      <c r="G67" s="6">
        <v>51.125</v>
      </c>
      <c r="H67" s="3"/>
    </row>
    <row r="68" spans="1:8" s="4" customFormat="1" ht="25.5">
      <c r="A68" s="97"/>
      <c r="B68" s="8" t="s">
        <v>184</v>
      </c>
      <c r="C68" s="6" t="s">
        <v>123</v>
      </c>
      <c r="D68" s="6">
        <v>51.125</v>
      </c>
      <c r="E68" s="9">
        <f>4371.665+784.822</f>
        <v>5156.487</v>
      </c>
      <c r="F68" s="6"/>
      <c r="G68" s="6"/>
      <c r="H68" s="3"/>
    </row>
    <row r="69" spans="1:8" s="4" customFormat="1" ht="38.25">
      <c r="A69" s="97"/>
      <c r="B69" s="21" t="s">
        <v>127</v>
      </c>
      <c r="C69" s="33" t="s">
        <v>123</v>
      </c>
      <c r="D69" s="6">
        <v>51.125</v>
      </c>
      <c r="E69" s="22">
        <v>784.822</v>
      </c>
      <c r="F69" s="6"/>
      <c r="G69" s="6"/>
      <c r="H69" s="3"/>
    </row>
    <row r="70" spans="1:8" s="4" customFormat="1" ht="12.75" customHeight="1">
      <c r="A70" s="97" t="s">
        <v>73</v>
      </c>
      <c r="B70" s="10"/>
      <c r="C70" s="3"/>
      <c r="D70" s="3"/>
      <c r="E70" s="3"/>
      <c r="F70" s="3"/>
      <c r="G70" s="3"/>
      <c r="H70" s="3"/>
    </row>
    <row r="71" spans="1:8" s="4" customFormat="1" ht="12.75">
      <c r="A71" s="97"/>
      <c r="B71" s="10" t="s">
        <v>190</v>
      </c>
      <c r="C71" s="6" t="s">
        <v>54</v>
      </c>
      <c r="D71" s="19">
        <f>E71+F71+G71</f>
        <v>32664756.450000003</v>
      </c>
      <c r="E71" s="19">
        <v>10888252.15</v>
      </c>
      <c r="F71" s="19">
        <v>10888252.15</v>
      </c>
      <c r="G71" s="19">
        <v>10888252.15</v>
      </c>
      <c r="H71" s="3"/>
    </row>
    <row r="72" spans="1:8" s="4" customFormat="1" ht="25.5">
      <c r="A72" s="97"/>
      <c r="B72" s="8" t="s">
        <v>27</v>
      </c>
      <c r="C72" s="6" t="s">
        <v>54</v>
      </c>
      <c r="D72" s="19">
        <f>E72+F72+G72</f>
        <v>1569506.73</v>
      </c>
      <c r="E72" s="19">
        <v>523168.91</v>
      </c>
      <c r="F72" s="19">
        <v>523168.91</v>
      </c>
      <c r="G72" s="19">
        <v>523168.91</v>
      </c>
      <c r="H72" s="3"/>
    </row>
    <row r="73" spans="1:8" s="4" customFormat="1" ht="12.75">
      <c r="A73" s="97"/>
      <c r="B73" s="10" t="s">
        <v>74</v>
      </c>
      <c r="C73" s="6" t="s">
        <v>54</v>
      </c>
      <c r="D73" s="19">
        <f>E73+F73+G73</f>
        <v>75555.29999999999</v>
      </c>
      <c r="E73" s="19">
        <v>25185.1</v>
      </c>
      <c r="F73" s="19">
        <v>25185.1</v>
      </c>
      <c r="G73" s="19">
        <v>25185.1</v>
      </c>
      <c r="H73" s="3"/>
    </row>
    <row r="74" spans="1:8" s="4" customFormat="1" ht="12.75">
      <c r="A74" s="97"/>
      <c r="B74" s="10" t="s">
        <v>75</v>
      </c>
      <c r="C74" s="6" t="s">
        <v>54</v>
      </c>
      <c r="D74" s="19">
        <f>E74+F74+G74</f>
        <v>202281</v>
      </c>
      <c r="E74" s="19">
        <v>67427</v>
      </c>
      <c r="F74" s="19">
        <v>67427</v>
      </c>
      <c r="G74" s="19">
        <v>67427</v>
      </c>
      <c r="H74" s="3"/>
    </row>
    <row r="75" spans="1:8" s="4" customFormat="1" ht="12.75">
      <c r="A75" s="97"/>
      <c r="B75" s="10" t="s">
        <v>76</v>
      </c>
      <c r="C75" s="6" t="s">
        <v>54</v>
      </c>
      <c r="D75" s="19">
        <f>E75+F75+G75</f>
        <v>1518633.33</v>
      </c>
      <c r="E75" s="19">
        <v>506211.11</v>
      </c>
      <c r="F75" s="19">
        <v>506211.11</v>
      </c>
      <c r="G75" s="19">
        <v>506211.11</v>
      </c>
      <c r="H75" s="3"/>
    </row>
    <row r="76" spans="1:8" s="4" customFormat="1" ht="25.5">
      <c r="A76" s="97"/>
      <c r="B76" s="8" t="s">
        <v>184</v>
      </c>
      <c r="C76" s="6" t="s">
        <v>123</v>
      </c>
      <c r="D76" s="9">
        <f>E76</f>
        <v>40.736</v>
      </c>
      <c r="E76" s="9">
        <v>40.736</v>
      </c>
      <c r="F76" s="19"/>
      <c r="G76" s="19"/>
      <c r="H76" s="3"/>
    </row>
    <row r="77" spans="1:8" s="4" customFormat="1" ht="12.75">
      <c r="A77" s="97" t="s">
        <v>77</v>
      </c>
      <c r="B77" s="10"/>
      <c r="C77" s="3"/>
      <c r="D77" s="3"/>
      <c r="E77" s="3"/>
      <c r="F77" s="3"/>
      <c r="G77" s="3"/>
      <c r="H77" s="3"/>
    </row>
    <row r="78" spans="1:8" s="4" customFormat="1" ht="25.5">
      <c r="A78" s="97"/>
      <c r="B78" s="10" t="s">
        <v>78</v>
      </c>
      <c r="C78" s="6" t="s">
        <v>56</v>
      </c>
      <c r="D78" s="19">
        <f>E78+F78+G78</f>
        <v>4117.71</v>
      </c>
      <c r="E78" s="19">
        <v>1372.57</v>
      </c>
      <c r="F78" s="19">
        <v>1372.57</v>
      </c>
      <c r="G78" s="19">
        <v>1372.57</v>
      </c>
      <c r="H78" s="3"/>
    </row>
    <row r="79" spans="1:8" s="4" customFormat="1" ht="25.5">
      <c r="A79" s="97"/>
      <c r="B79" s="10" t="s">
        <v>79</v>
      </c>
      <c r="C79" s="6" t="s">
        <v>56</v>
      </c>
      <c r="D79" s="19">
        <f>E79+F79+G79</f>
        <v>12857.400000000001</v>
      </c>
      <c r="E79" s="19">
        <v>4285.8</v>
      </c>
      <c r="F79" s="19">
        <v>4285.8</v>
      </c>
      <c r="G79" s="19">
        <v>4285.8</v>
      </c>
      <c r="H79" s="3"/>
    </row>
    <row r="80" spans="1:8" s="4" customFormat="1" ht="25.5">
      <c r="A80" s="97"/>
      <c r="B80" s="10" t="s">
        <v>80</v>
      </c>
      <c r="C80" s="6" t="s">
        <v>56</v>
      </c>
      <c r="D80" s="19">
        <f>E80+F80+G80</f>
        <v>34940.07</v>
      </c>
      <c r="E80" s="19">
        <v>11646.69</v>
      </c>
      <c r="F80" s="19">
        <v>11646.69</v>
      </c>
      <c r="G80" s="19">
        <v>11646.69</v>
      </c>
      <c r="H80" s="3"/>
    </row>
    <row r="81" spans="1:8" s="4" customFormat="1" ht="38.25">
      <c r="A81" s="97"/>
      <c r="B81" s="10" t="s">
        <v>81</v>
      </c>
      <c r="C81" s="6" t="s">
        <v>56</v>
      </c>
      <c r="D81" s="19">
        <f>E81+F81+G81</f>
        <v>6120.8099999999995</v>
      </c>
      <c r="E81" s="19">
        <v>2040.27</v>
      </c>
      <c r="F81" s="19">
        <v>2040.27</v>
      </c>
      <c r="G81" s="19">
        <v>2040.27</v>
      </c>
      <c r="H81" s="3"/>
    </row>
    <row r="82" spans="1:8" s="4" customFormat="1" ht="12.75" customHeight="1">
      <c r="A82" s="74" t="s">
        <v>82</v>
      </c>
      <c r="B82" s="10"/>
      <c r="C82" s="3"/>
      <c r="D82" s="3"/>
      <c r="E82" s="3"/>
      <c r="F82" s="3"/>
      <c r="G82" s="3"/>
      <c r="H82" s="3"/>
    </row>
    <row r="83" spans="1:8" s="4" customFormat="1" ht="12.75">
      <c r="A83" s="75"/>
      <c r="B83" s="10" t="s">
        <v>192</v>
      </c>
      <c r="C83" s="6" t="s">
        <v>24</v>
      </c>
      <c r="D83" s="18">
        <f>E83+F83+G83</f>
        <v>202534</v>
      </c>
      <c r="E83" s="18">
        <v>61946</v>
      </c>
      <c r="F83" s="18">
        <v>70294</v>
      </c>
      <c r="G83" s="18">
        <v>70294</v>
      </c>
      <c r="H83" s="3"/>
    </row>
    <row r="84" spans="1:8" s="4" customFormat="1" ht="25.5">
      <c r="A84" s="75"/>
      <c r="B84" s="10" t="s">
        <v>204</v>
      </c>
      <c r="C84" s="6" t="s">
        <v>53</v>
      </c>
      <c r="D84" s="18">
        <f>E84</f>
        <v>6136</v>
      </c>
      <c r="E84" s="6">
        <v>6136</v>
      </c>
      <c r="F84" s="6">
        <v>6136</v>
      </c>
      <c r="G84" s="6">
        <v>6136</v>
      </c>
      <c r="H84" s="3"/>
    </row>
    <row r="85" spans="1:8" s="4" customFormat="1" ht="12.75">
      <c r="A85" s="75"/>
      <c r="B85" s="10" t="s">
        <v>23</v>
      </c>
      <c r="C85" s="6" t="s">
        <v>24</v>
      </c>
      <c r="D85" s="18">
        <f>E85+F85+G85</f>
        <v>201792</v>
      </c>
      <c r="E85" s="18">
        <v>67264</v>
      </c>
      <c r="F85" s="18">
        <v>67264</v>
      </c>
      <c r="G85" s="18">
        <v>67264</v>
      </c>
      <c r="H85" s="3"/>
    </row>
    <row r="86" spans="1:8" s="4" customFormat="1" ht="25.5">
      <c r="A86" s="75"/>
      <c r="B86" s="10" t="s">
        <v>83</v>
      </c>
      <c r="C86" s="6" t="s">
        <v>53</v>
      </c>
      <c r="D86" s="6">
        <v>8070</v>
      </c>
      <c r="E86" s="6">
        <v>8200</v>
      </c>
      <c r="F86" s="6">
        <v>8040</v>
      </c>
      <c r="G86" s="6">
        <v>8040</v>
      </c>
      <c r="H86" s="3"/>
    </row>
    <row r="87" spans="1:8" s="4" customFormat="1" ht="38.25">
      <c r="A87" s="75"/>
      <c r="B87" s="10" t="s">
        <v>88</v>
      </c>
      <c r="C87" s="6" t="s">
        <v>53</v>
      </c>
      <c r="D87" s="25">
        <v>542</v>
      </c>
      <c r="E87" s="25">
        <v>542</v>
      </c>
      <c r="F87" s="25">
        <v>542</v>
      </c>
      <c r="G87" s="25">
        <v>542</v>
      </c>
      <c r="H87" s="3"/>
    </row>
    <row r="88" spans="1:8" s="4" customFormat="1" ht="12.75" customHeight="1">
      <c r="A88" s="75"/>
      <c r="B88" s="47" t="s">
        <v>49</v>
      </c>
      <c r="C88" s="6" t="s">
        <v>55</v>
      </c>
      <c r="D88" s="6">
        <f>396.9+28.19</f>
        <v>425.09</v>
      </c>
      <c r="E88" s="6">
        <f>396.9+28.19</f>
        <v>425.09</v>
      </c>
      <c r="F88" s="6">
        <f>396.9+28.19</f>
        <v>425.09</v>
      </c>
      <c r="G88" s="6">
        <f>396.9+28.19</f>
        <v>425.09</v>
      </c>
      <c r="H88" s="3"/>
    </row>
    <row r="89" spans="1:8" s="4" customFormat="1" ht="38.25">
      <c r="A89" s="75"/>
      <c r="B89" s="10" t="s">
        <v>84</v>
      </c>
      <c r="C89" s="6" t="s">
        <v>53</v>
      </c>
      <c r="D89" s="6">
        <v>274</v>
      </c>
      <c r="E89" s="6">
        <v>274</v>
      </c>
      <c r="F89" s="6">
        <v>274</v>
      </c>
      <c r="G89" s="6">
        <v>274</v>
      </c>
      <c r="H89" s="3"/>
    </row>
    <row r="90" spans="1:8" s="4" customFormat="1" ht="25.5">
      <c r="A90" s="75"/>
      <c r="B90" s="10" t="s">
        <v>85</v>
      </c>
      <c r="C90" s="6" t="s">
        <v>53</v>
      </c>
      <c r="D90" s="6">
        <v>39</v>
      </c>
      <c r="E90" s="6">
        <v>39</v>
      </c>
      <c r="F90" s="6">
        <v>39</v>
      </c>
      <c r="G90" s="6">
        <v>39</v>
      </c>
      <c r="H90" s="3"/>
    </row>
    <row r="91" spans="1:8" s="4" customFormat="1" ht="25.5">
      <c r="A91" s="75"/>
      <c r="B91" s="10" t="s">
        <v>86</v>
      </c>
      <c r="C91" s="6" t="s">
        <v>53</v>
      </c>
      <c r="D91" s="6">
        <v>8</v>
      </c>
      <c r="E91" s="6">
        <v>8</v>
      </c>
      <c r="F91" s="6">
        <v>8</v>
      </c>
      <c r="G91" s="6">
        <v>8</v>
      </c>
      <c r="H91" s="3"/>
    </row>
    <row r="92" spans="1:8" s="4" customFormat="1" ht="25.5">
      <c r="A92" s="75"/>
      <c r="B92" s="8" t="s">
        <v>64</v>
      </c>
      <c r="C92" s="6" t="s">
        <v>53</v>
      </c>
      <c r="D92" s="6">
        <f>E92+F92+G92</f>
        <v>6257</v>
      </c>
      <c r="E92" s="6">
        <v>1597</v>
      </c>
      <c r="F92" s="6">
        <v>2330</v>
      </c>
      <c r="G92" s="6">
        <v>2330</v>
      </c>
      <c r="H92" s="3"/>
    </row>
    <row r="93" spans="1:8" s="4" customFormat="1" ht="25.5">
      <c r="A93" s="75"/>
      <c r="B93" s="8" t="s">
        <v>184</v>
      </c>
      <c r="C93" s="6" t="s">
        <v>123</v>
      </c>
      <c r="D93" s="42">
        <f>E93</f>
        <v>4816.649</v>
      </c>
      <c r="E93" s="9">
        <f>4692.54+124.109</f>
        <v>4816.649</v>
      </c>
      <c r="F93" s="6"/>
      <c r="G93" s="6"/>
      <c r="H93" s="3"/>
    </row>
    <row r="94" spans="1:8" s="4" customFormat="1" ht="38.25">
      <c r="A94" s="76"/>
      <c r="B94" s="21" t="s">
        <v>127</v>
      </c>
      <c r="C94" s="33" t="s">
        <v>123</v>
      </c>
      <c r="D94" s="44">
        <f>E94</f>
        <v>124.109</v>
      </c>
      <c r="E94" s="22">
        <v>124.109</v>
      </c>
      <c r="F94" s="6"/>
      <c r="G94" s="6"/>
      <c r="H94" s="3"/>
    </row>
    <row r="95" spans="1:8" s="4" customFormat="1" ht="12.75" customHeight="1">
      <c r="A95" s="74" t="s">
        <v>89</v>
      </c>
      <c r="B95" s="8"/>
      <c r="C95" s="3"/>
      <c r="D95" s="3"/>
      <c r="E95" s="3"/>
      <c r="F95" s="3"/>
      <c r="G95" s="3"/>
      <c r="H95" s="3"/>
    </row>
    <row r="96" spans="1:8" s="4" customFormat="1" ht="12.75" customHeight="1">
      <c r="A96" s="75"/>
      <c r="B96" s="10" t="s">
        <v>65</v>
      </c>
      <c r="C96" s="6" t="s">
        <v>225</v>
      </c>
      <c r="D96" s="9">
        <f>E96+F96+G96</f>
        <v>0.988</v>
      </c>
      <c r="E96" s="62">
        <v>0.988</v>
      </c>
      <c r="F96" s="18"/>
      <c r="G96" s="18"/>
      <c r="H96" s="3"/>
    </row>
    <row r="97" spans="1:8" s="4" customFormat="1" ht="89.25">
      <c r="A97" s="75"/>
      <c r="B97" s="21" t="s">
        <v>128</v>
      </c>
      <c r="C97" s="33" t="s">
        <v>225</v>
      </c>
      <c r="D97" s="22">
        <f>E97+F97+G97</f>
        <v>0.988</v>
      </c>
      <c r="E97" s="63">
        <v>0.988</v>
      </c>
      <c r="F97" s="18"/>
      <c r="G97" s="18"/>
      <c r="H97" s="3"/>
    </row>
    <row r="98" spans="1:8" s="4" customFormat="1" ht="25.5">
      <c r="A98" s="75"/>
      <c r="B98" s="8" t="s">
        <v>224</v>
      </c>
      <c r="C98" s="6" t="s">
        <v>120</v>
      </c>
      <c r="D98" s="9">
        <f>E98</f>
        <v>12.604</v>
      </c>
      <c r="E98" s="9">
        <f>E99</f>
        <v>12.604</v>
      </c>
      <c r="F98" s="18"/>
      <c r="G98" s="18"/>
      <c r="H98" s="3"/>
    </row>
    <row r="99" spans="1:8" s="4" customFormat="1" ht="89.25">
      <c r="A99" s="75"/>
      <c r="B99" s="21" t="s">
        <v>128</v>
      </c>
      <c r="C99" s="33" t="s">
        <v>120</v>
      </c>
      <c r="D99" s="22">
        <f>E99</f>
        <v>12.604</v>
      </c>
      <c r="E99" s="22">
        <v>12.604</v>
      </c>
      <c r="F99" s="18"/>
      <c r="G99" s="18"/>
      <c r="H99" s="3"/>
    </row>
    <row r="100" spans="1:8" s="4" customFormat="1" ht="12.75">
      <c r="A100" s="75"/>
      <c r="B100" s="8" t="s">
        <v>223</v>
      </c>
      <c r="C100" s="6" t="s">
        <v>53</v>
      </c>
      <c r="D100" s="18">
        <f>E100+F100+G100</f>
        <v>1781</v>
      </c>
      <c r="E100" s="18">
        <v>1781</v>
      </c>
      <c r="F100" s="18"/>
      <c r="G100" s="18"/>
      <c r="H100" s="3"/>
    </row>
    <row r="101" spans="1:8" s="4" customFormat="1" ht="25.5">
      <c r="A101" s="75"/>
      <c r="B101" s="8" t="s">
        <v>184</v>
      </c>
      <c r="C101" s="6" t="s">
        <v>123</v>
      </c>
      <c r="D101" s="9">
        <f>E101</f>
        <v>642.751</v>
      </c>
      <c r="E101" s="9">
        <f>154.282+488.469</f>
        <v>642.751</v>
      </c>
      <c r="F101" s="6"/>
      <c r="G101" s="6"/>
      <c r="H101" s="3"/>
    </row>
    <row r="102" spans="1:8" s="4" customFormat="1" ht="12.75">
      <c r="A102" s="81" t="s">
        <v>100</v>
      </c>
      <c r="B102" s="81"/>
      <c r="C102" s="81"/>
      <c r="D102" s="81"/>
      <c r="E102" s="81"/>
      <c r="F102" s="81"/>
      <c r="G102" s="81"/>
      <c r="H102" s="3"/>
    </row>
    <row r="103" spans="1:8" s="4" customFormat="1" ht="12.75" customHeight="1">
      <c r="A103" s="74" t="s">
        <v>72</v>
      </c>
      <c r="B103" s="8"/>
      <c r="C103" s="3"/>
      <c r="D103" s="3"/>
      <c r="E103" s="3"/>
      <c r="F103" s="3"/>
      <c r="G103" s="3"/>
      <c r="H103" s="3"/>
    </row>
    <row r="104" spans="1:8" s="4" customFormat="1" ht="25.5">
      <c r="A104" s="75"/>
      <c r="B104" s="10" t="s">
        <v>49</v>
      </c>
      <c r="C104" s="6" t="s">
        <v>24</v>
      </c>
      <c r="D104" s="43">
        <f>E104+F104+G104</f>
        <v>297000</v>
      </c>
      <c r="E104" s="43">
        <v>99000</v>
      </c>
      <c r="F104" s="43">
        <v>99000</v>
      </c>
      <c r="G104" s="43">
        <v>99000</v>
      </c>
      <c r="H104" s="3"/>
    </row>
    <row r="105" spans="1:8" s="4" customFormat="1" ht="25.5">
      <c r="A105" s="76"/>
      <c r="B105" s="10" t="s">
        <v>166</v>
      </c>
      <c r="C105" s="3" t="s">
        <v>53</v>
      </c>
      <c r="D105" s="25">
        <f>E105+F105+G105</f>
        <v>3</v>
      </c>
      <c r="E105" s="3">
        <v>1</v>
      </c>
      <c r="F105" s="3">
        <v>1</v>
      </c>
      <c r="G105" s="3">
        <v>1</v>
      </c>
      <c r="H105" s="3"/>
    </row>
    <row r="106" spans="1:8" s="4" customFormat="1" ht="12.75">
      <c r="A106" s="74" t="s">
        <v>165</v>
      </c>
      <c r="B106" s="10"/>
      <c r="C106" s="3"/>
      <c r="D106" s="25"/>
      <c r="E106" s="3"/>
      <c r="F106" s="3"/>
      <c r="G106" s="3"/>
      <c r="H106" s="3"/>
    </row>
    <row r="107" spans="1:8" s="4" customFormat="1" ht="25.5">
      <c r="A107" s="76"/>
      <c r="B107" s="10" t="s">
        <v>168</v>
      </c>
      <c r="C107" s="3" t="s">
        <v>60</v>
      </c>
      <c r="D107" s="45">
        <f>E107+F107+G107</f>
        <v>49833</v>
      </c>
      <c r="E107" s="3">
        <v>16611</v>
      </c>
      <c r="F107" s="3">
        <v>16611</v>
      </c>
      <c r="G107" s="3">
        <v>16611</v>
      </c>
      <c r="H107" s="3"/>
    </row>
    <row r="108" spans="1:8" s="4" customFormat="1" ht="12.75" customHeight="1">
      <c r="A108" s="74" t="s">
        <v>82</v>
      </c>
      <c r="B108" s="8"/>
      <c r="C108" s="3"/>
      <c r="D108" s="3"/>
      <c r="E108" s="3"/>
      <c r="F108" s="3"/>
      <c r="G108" s="3"/>
      <c r="H108" s="3"/>
    </row>
    <row r="109" spans="1:8" s="4" customFormat="1" ht="12.75" customHeight="1">
      <c r="A109" s="75"/>
      <c r="B109" s="47" t="s">
        <v>26</v>
      </c>
      <c r="C109" s="6" t="s">
        <v>57</v>
      </c>
      <c r="D109" s="42">
        <f>E109+F109+G109</f>
        <v>1185</v>
      </c>
      <c r="E109" s="42">
        <v>395</v>
      </c>
      <c r="F109" s="42">
        <v>395</v>
      </c>
      <c r="G109" s="42">
        <v>395</v>
      </c>
      <c r="H109" s="3"/>
    </row>
    <row r="110" spans="1:8" s="4" customFormat="1" ht="25.5">
      <c r="A110" s="75"/>
      <c r="B110" s="10" t="s">
        <v>33</v>
      </c>
      <c r="C110" s="6" t="s">
        <v>24</v>
      </c>
      <c r="D110" s="43">
        <f>E110+F110+G110</f>
        <v>6483</v>
      </c>
      <c r="E110" s="25">
        <v>2161</v>
      </c>
      <c r="F110" s="25">
        <v>2161</v>
      </c>
      <c r="G110" s="25">
        <v>2161</v>
      </c>
      <c r="H110" s="3"/>
    </row>
    <row r="111" spans="1:8" s="4" customFormat="1" ht="12.75">
      <c r="A111" s="97" t="s">
        <v>91</v>
      </c>
      <c r="B111" s="10"/>
      <c r="C111" s="3"/>
      <c r="D111" s="3"/>
      <c r="E111" s="3"/>
      <c r="F111" s="3"/>
      <c r="G111" s="3"/>
      <c r="H111" s="3"/>
    </row>
    <row r="112" spans="1:8" s="4" customFormat="1" ht="25.5">
      <c r="A112" s="97"/>
      <c r="B112" s="10" t="s">
        <v>34</v>
      </c>
      <c r="C112" s="6" t="s">
        <v>58</v>
      </c>
      <c r="D112" s="6">
        <f>E112+F112+G112</f>
        <v>177</v>
      </c>
      <c r="E112" s="6">
        <v>59</v>
      </c>
      <c r="F112" s="6">
        <v>59</v>
      </c>
      <c r="G112" s="6">
        <v>59</v>
      </c>
      <c r="H112" s="3"/>
    </row>
    <row r="113" spans="1:8" s="4" customFormat="1" ht="12.75">
      <c r="A113" s="97"/>
      <c r="B113" s="10" t="s">
        <v>35</v>
      </c>
      <c r="C113" s="6" t="s">
        <v>59</v>
      </c>
      <c r="D113" s="6">
        <f>E113+F113+G113</f>
        <v>1656.42</v>
      </c>
      <c r="E113" s="6">
        <v>552.14</v>
      </c>
      <c r="F113" s="6">
        <v>552.14</v>
      </c>
      <c r="G113" s="6">
        <v>552.14</v>
      </c>
      <c r="H113" s="3"/>
    </row>
    <row r="114" spans="1:8" s="4" customFormat="1" ht="17.25" customHeight="1">
      <c r="A114" s="97" t="s">
        <v>90</v>
      </c>
      <c r="B114" s="10"/>
      <c r="C114" s="3"/>
      <c r="D114" s="3"/>
      <c r="E114" s="3"/>
      <c r="F114" s="3"/>
      <c r="G114" s="3"/>
      <c r="H114" s="3"/>
    </row>
    <row r="115" spans="1:8" s="4" customFormat="1" ht="21.75" customHeight="1">
      <c r="A115" s="97"/>
      <c r="B115" s="10" t="s">
        <v>36</v>
      </c>
      <c r="C115" s="6" t="s">
        <v>25</v>
      </c>
      <c r="D115" s="43">
        <f>E115+F115+G115</f>
        <v>7.548</v>
      </c>
      <c r="E115" s="42">
        <v>2.516</v>
      </c>
      <c r="F115" s="42">
        <v>2.516</v>
      </c>
      <c r="G115" s="42">
        <v>2.516</v>
      </c>
      <c r="H115" s="3"/>
    </row>
    <row r="116" spans="1:8" s="4" customFormat="1" ht="21.75" customHeight="1">
      <c r="A116" s="78" t="s">
        <v>196</v>
      </c>
      <c r="B116" s="10"/>
      <c r="C116" s="6"/>
      <c r="D116" s="43"/>
      <c r="E116" s="43"/>
      <c r="F116" s="43"/>
      <c r="G116" s="43"/>
      <c r="H116" s="3"/>
    </row>
    <row r="117" spans="1:8" s="4" customFormat="1" ht="29.25" customHeight="1">
      <c r="A117" s="80"/>
      <c r="B117" s="8" t="s">
        <v>195</v>
      </c>
      <c r="C117" s="6" t="s">
        <v>24</v>
      </c>
      <c r="D117" s="42">
        <f>E117+F117+G117</f>
        <v>371487</v>
      </c>
      <c r="E117" s="42">
        <v>123829</v>
      </c>
      <c r="F117" s="42">
        <v>123829</v>
      </c>
      <c r="G117" s="42">
        <v>123829</v>
      </c>
      <c r="H117" s="3"/>
    </row>
    <row r="118" spans="1:8" s="4" customFormat="1" ht="12.75">
      <c r="A118" s="78" t="s">
        <v>140</v>
      </c>
      <c r="B118" s="10"/>
      <c r="C118" s="6"/>
      <c r="D118" s="43"/>
      <c r="E118" s="43"/>
      <c r="F118" s="43"/>
      <c r="G118" s="43"/>
      <c r="H118" s="3"/>
    </row>
    <row r="119" spans="1:8" s="4" customFormat="1" ht="25.5">
      <c r="A119" s="80"/>
      <c r="B119" s="8" t="s">
        <v>184</v>
      </c>
      <c r="C119" s="6" t="s">
        <v>123</v>
      </c>
      <c r="D119" s="42">
        <f>E119+F119+G119</f>
        <v>181.109</v>
      </c>
      <c r="E119" s="9">
        <f>114.801+66.308</f>
        <v>181.109</v>
      </c>
      <c r="F119" s="43"/>
      <c r="G119" s="43"/>
      <c r="H119" s="3"/>
    </row>
    <row r="120" spans="1:8" s="4" customFormat="1" ht="12.75">
      <c r="A120" s="81" t="s">
        <v>101</v>
      </c>
      <c r="B120" s="81"/>
      <c r="C120" s="81"/>
      <c r="D120" s="81"/>
      <c r="E120" s="81"/>
      <c r="F120" s="81"/>
      <c r="G120" s="81"/>
      <c r="H120" s="3"/>
    </row>
    <row r="121" spans="1:8" s="4" customFormat="1" ht="12.75">
      <c r="A121" s="97" t="s">
        <v>72</v>
      </c>
      <c r="B121" s="10"/>
      <c r="C121" s="3"/>
      <c r="D121" s="3"/>
      <c r="E121" s="3"/>
      <c r="F121" s="3"/>
      <c r="G121" s="3"/>
      <c r="H121" s="3"/>
    </row>
    <row r="122" spans="1:8" s="4" customFormat="1" ht="25.5">
      <c r="A122" s="97"/>
      <c r="B122" s="10" t="s">
        <v>38</v>
      </c>
      <c r="C122" s="6" t="s">
        <v>24</v>
      </c>
      <c r="D122" s="19">
        <f>E122+F122+G122</f>
        <v>20494.38</v>
      </c>
      <c r="E122" s="19">
        <v>6831.46</v>
      </c>
      <c r="F122" s="19">
        <v>6831.46</v>
      </c>
      <c r="G122" s="19">
        <v>6831.46</v>
      </c>
      <c r="H122" s="3"/>
    </row>
    <row r="123" spans="1:8" s="4" customFormat="1" ht="38.25">
      <c r="A123" s="97"/>
      <c r="B123" s="55" t="s">
        <v>206</v>
      </c>
      <c r="C123" s="6" t="s">
        <v>123</v>
      </c>
      <c r="D123" s="19">
        <f>E123+F123+G123</f>
        <v>413.813</v>
      </c>
      <c r="E123" s="22">
        <v>132.173</v>
      </c>
      <c r="F123" s="22">
        <v>137.856</v>
      </c>
      <c r="G123" s="22">
        <v>143.784</v>
      </c>
      <c r="H123" s="3"/>
    </row>
    <row r="124" spans="1:8" s="4" customFormat="1" ht="12.75">
      <c r="A124" s="97" t="s">
        <v>91</v>
      </c>
      <c r="B124" s="8"/>
      <c r="C124" s="3"/>
      <c r="D124" s="3"/>
      <c r="E124" s="3"/>
      <c r="F124" s="3"/>
      <c r="G124" s="3"/>
      <c r="H124" s="3"/>
    </row>
    <row r="125" spans="1:8" s="4" customFormat="1" ht="25.5">
      <c r="A125" s="97"/>
      <c r="B125" s="10" t="s">
        <v>34</v>
      </c>
      <c r="C125" s="6" t="s">
        <v>58</v>
      </c>
      <c r="D125" s="6">
        <f>E125+F125+G125</f>
        <v>54</v>
      </c>
      <c r="E125" s="6">
        <v>18</v>
      </c>
      <c r="F125" s="6">
        <v>18</v>
      </c>
      <c r="G125" s="6">
        <v>18</v>
      </c>
      <c r="H125" s="3"/>
    </row>
    <row r="126" spans="1:8" s="4" customFormat="1" ht="12.75">
      <c r="A126" s="97"/>
      <c r="B126" s="10" t="s">
        <v>141</v>
      </c>
      <c r="C126" s="6" t="s">
        <v>59</v>
      </c>
      <c r="D126" s="6">
        <f>E126+F126+G126</f>
        <v>193.04999999999998</v>
      </c>
      <c r="E126" s="6">
        <v>64.35</v>
      </c>
      <c r="F126" s="6">
        <v>64.35</v>
      </c>
      <c r="G126" s="6">
        <v>64.35</v>
      </c>
      <c r="H126" s="3"/>
    </row>
    <row r="127" spans="1:8" s="4" customFormat="1" ht="25.5">
      <c r="A127" s="97"/>
      <c r="B127" s="10" t="s">
        <v>142</v>
      </c>
      <c r="C127" s="6" t="s">
        <v>24</v>
      </c>
      <c r="D127" s="6">
        <f>E127+F127+G127</f>
        <v>249783</v>
      </c>
      <c r="E127" s="6">
        <v>83261</v>
      </c>
      <c r="F127" s="6">
        <v>83261</v>
      </c>
      <c r="G127" s="6">
        <v>83261</v>
      </c>
      <c r="H127" s="3"/>
    </row>
    <row r="128" spans="1:8" s="4" customFormat="1" ht="12.75">
      <c r="A128" s="87" t="s">
        <v>132</v>
      </c>
      <c r="B128" s="10"/>
      <c r="C128" s="6"/>
      <c r="D128" s="6"/>
      <c r="E128" s="6"/>
      <c r="F128" s="6"/>
      <c r="G128" s="6"/>
      <c r="H128" s="3"/>
    </row>
    <row r="129" spans="1:8" s="4" customFormat="1" ht="25.5">
      <c r="A129" s="87"/>
      <c r="B129" s="8" t="s">
        <v>184</v>
      </c>
      <c r="C129" s="6" t="s">
        <v>123</v>
      </c>
      <c r="D129" s="6">
        <f>E129</f>
        <v>719.3100000000001</v>
      </c>
      <c r="E129" s="9">
        <f>652.71+66.6</f>
        <v>719.3100000000001</v>
      </c>
      <c r="F129" s="6"/>
      <c r="G129" s="6"/>
      <c r="H129" s="3"/>
    </row>
    <row r="130" spans="1:8" s="4" customFormat="1" ht="12.75">
      <c r="A130" s="81" t="s">
        <v>102</v>
      </c>
      <c r="B130" s="81"/>
      <c r="C130" s="81"/>
      <c r="D130" s="81"/>
      <c r="E130" s="81"/>
      <c r="F130" s="81"/>
      <c r="G130" s="81"/>
      <c r="H130" s="3"/>
    </row>
    <row r="131" spans="1:8" s="4" customFormat="1" ht="12.75" customHeight="1">
      <c r="A131" s="74" t="s">
        <v>72</v>
      </c>
      <c r="B131" s="10"/>
      <c r="C131" s="3"/>
      <c r="D131" s="3"/>
      <c r="E131" s="3"/>
      <c r="F131" s="3"/>
      <c r="G131" s="3"/>
      <c r="H131" s="3"/>
    </row>
    <row r="132" spans="1:8" s="4" customFormat="1" ht="25.5">
      <c r="A132" s="75"/>
      <c r="B132" s="10" t="s">
        <v>38</v>
      </c>
      <c r="C132" s="6" t="s">
        <v>24</v>
      </c>
      <c r="D132" s="18">
        <f>E132+F132+G132</f>
        <v>58459.14</v>
      </c>
      <c r="E132" s="19">
        <v>15459.14</v>
      </c>
      <c r="F132" s="18">
        <v>18000</v>
      </c>
      <c r="G132" s="18">
        <v>25000</v>
      </c>
      <c r="H132" s="3"/>
    </row>
    <row r="133" spans="1:8" s="4" customFormat="1" ht="38.25">
      <c r="A133" s="75"/>
      <c r="B133" s="21" t="s">
        <v>199</v>
      </c>
      <c r="C133" s="33" t="s">
        <v>24</v>
      </c>
      <c r="D133" s="22">
        <f>E133+F133+G133</f>
        <v>360.215</v>
      </c>
      <c r="E133" s="33">
        <v>360.215</v>
      </c>
      <c r="F133" s="33">
        <v>0</v>
      </c>
      <c r="G133" s="33">
        <v>0</v>
      </c>
      <c r="H133" s="3"/>
    </row>
    <row r="134" spans="1:8" s="4" customFormat="1" ht="27.75" customHeight="1">
      <c r="A134" s="75"/>
      <c r="B134" s="10" t="s">
        <v>49</v>
      </c>
      <c r="C134" s="6" t="s">
        <v>55</v>
      </c>
      <c r="D134" s="6">
        <f>E134+F134+G134</f>
        <v>0</v>
      </c>
      <c r="E134" s="6">
        <v>0</v>
      </c>
      <c r="F134" s="6">
        <v>0</v>
      </c>
      <c r="G134" s="6">
        <v>0</v>
      </c>
      <c r="H134" s="3"/>
    </row>
    <row r="135" spans="1:8" s="4" customFormat="1" ht="25.5">
      <c r="A135" s="75"/>
      <c r="B135" s="10" t="s">
        <v>130</v>
      </c>
      <c r="C135" s="6" t="s">
        <v>53</v>
      </c>
      <c r="D135" s="6">
        <f>E135+F135+G135</f>
        <v>21</v>
      </c>
      <c r="E135" s="6">
        <v>7</v>
      </c>
      <c r="F135" s="6">
        <v>7</v>
      </c>
      <c r="G135" s="6">
        <v>7</v>
      </c>
      <c r="H135" s="3"/>
    </row>
    <row r="136" spans="1:8" s="4" customFormat="1" ht="25.5">
      <c r="A136" s="76"/>
      <c r="B136" s="10" t="s">
        <v>166</v>
      </c>
      <c r="C136" s="3" t="s">
        <v>53</v>
      </c>
      <c r="D136" s="25">
        <f>E136+F136+G136</f>
        <v>3</v>
      </c>
      <c r="E136" s="3">
        <v>1</v>
      </c>
      <c r="F136" s="3">
        <v>1</v>
      </c>
      <c r="G136" s="3">
        <v>1</v>
      </c>
      <c r="H136" s="3"/>
    </row>
    <row r="137" spans="1:8" s="4" customFormat="1" ht="12.75">
      <c r="A137" s="74" t="s">
        <v>165</v>
      </c>
      <c r="B137" s="10"/>
      <c r="C137" s="3"/>
      <c r="D137" s="25"/>
      <c r="E137" s="3"/>
      <c r="F137" s="3"/>
      <c r="G137" s="3"/>
      <c r="H137" s="3"/>
    </row>
    <row r="138" spans="1:8" s="4" customFormat="1" ht="25.5">
      <c r="A138" s="76"/>
      <c r="B138" s="10" t="s">
        <v>167</v>
      </c>
      <c r="C138" s="3" t="s">
        <v>60</v>
      </c>
      <c r="D138" s="45">
        <f>E138+F138+G138</f>
        <v>47500</v>
      </c>
      <c r="E138" s="3">
        <v>16000</v>
      </c>
      <c r="F138" s="3">
        <v>15500</v>
      </c>
      <c r="G138" s="3">
        <v>16000</v>
      </c>
      <c r="H138" s="3"/>
    </row>
    <row r="139" spans="1:8" s="4" customFormat="1" ht="12.75">
      <c r="A139" s="97" t="s">
        <v>73</v>
      </c>
      <c r="B139" s="10"/>
      <c r="C139" s="3"/>
      <c r="D139" s="3"/>
      <c r="E139" s="3"/>
      <c r="F139" s="3"/>
      <c r="G139" s="3"/>
      <c r="H139" s="3"/>
    </row>
    <row r="140" spans="1:8" s="4" customFormat="1" ht="12.75">
      <c r="A140" s="97"/>
      <c r="B140" s="10" t="s">
        <v>138</v>
      </c>
      <c r="C140" s="6" t="s">
        <v>54</v>
      </c>
      <c r="D140" s="9">
        <f>E140+F140+G140</f>
        <v>10.818</v>
      </c>
      <c r="E140" s="9">
        <v>3.606</v>
      </c>
      <c r="F140" s="9">
        <v>3.606</v>
      </c>
      <c r="G140" s="9">
        <v>3.606</v>
      </c>
      <c r="H140" s="3"/>
    </row>
    <row r="141" spans="1:8" s="4" customFormat="1" ht="12.75">
      <c r="A141" s="97" t="s">
        <v>82</v>
      </c>
      <c r="B141" s="10"/>
      <c r="C141" s="3"/>
      <c r="D141" s="3"/>
      <c r="E141" s="3"/>
      <c r="F141" s="3"/>
      <c r="G141" s="3"/>
      <c r="H141" s="3"/>
    </row>
    <row r="142" spans="1:8" s="4" customFormat="1" ht="36">
      <c r="A142" s="97"/>
      <c r="B142" s="57" t="s">
        <v>203</v>
      </c>
      <c r="C142" s="6" t="s">
        <v>57</v>
      </c>
      <c r="D142" s="6">
        <f>E142+F142+G142</f>
        <v>39</v>
      </c>
      <c r="E142" s="6">
        <v>13</v>
      </c>
      <c r="F142" s="6">
        <v>13</v>
      </c>
      <c r="G142" s="6">
        <v>13</v>
      </c>
      <c r="H142" s="3"/>
    </row>
    <row r="143" spans="1:8" s="4" customFormat="1" ht="25.5">
      <c r="A143" s="97"/>
      <c r="B143" s="10" t="s">
        <v>40</v>
      </c>
      <c r="C143" s="6" t="s">
        <v>24</v>
      </c>
      <c r="D143" s="43">
        <f>E143+F143+G143</f>
        <v>0</v>
      </c>
      <c r="E143" s="43">
        <v>0</v>
      </c>
      <c r="F143" s="43">
        <v>0</v>
      </c>
      <c r="G143" s="43">
        <v>0</v>
      </c>
      <c r="H143" s="3"/>
    </row>
    <row r="144" spans="1:8" s="4" customFormat="1" ht="12.75">
      <c r="A144" s="97" t="s">
        <v>91</v>
      </c>
      <c r="B144" s="10"/>
      <c r="C144" s="3"/>
      <c r="D144" s="3"/>
      <c r="E144" s="3"/>
      <c r="F144" s="3"/>
      <c r="G144" s="3"/>
      <c r="H144" s="3"/>
    </row>
    <row r="145" spans="1:8" s="4" customFormat="1" ht="25.5">
      <c r="A145" s="97"/>
      <c r="B145" s="10" t="s">
        <v>34</v>
      </c>
      <c r="C145" s="6" t="s">
        <v>58</v>
      </c>
      <c r="D145" s="6">
        <f>E145+F145+G145</f>
        <v>45</v>
      </c>
      <c r="E145" s="6">
        <v>9</v>
      </c>
      <c r="F145" s="6">
        <v>15</v>
      </c>
      <c r="G145" s="6">
        <v>21</v>
      </c>
      <c r="H145" s="3"/>
    </row>
    <row r="146" spans="1:8" s="4" customFormat="1" ht="12.75">
      <c r="A146" s="97"/>
      <c r="B146" s="10" t="s">
        <v>35</v>
      </c>
      <c r="C146" s="6" t="s">
        <v>59</v>
      </c>
      <c r="D146" s="6">
        <f>E146+F146+G146</f>
        <v>87</v>
      </c>
      <c r="E146" s="6">
        <v>15</v>
      </c>
      <c r="F146" s="6">
        <v>30</v>
      </c>
      <c r="G146" s="6">
        <v>42</v>
      </c>
      <c r="H146" s="3"/>
    </row>
    <row r="147" spans="1:8" s="4" customFormat="1" ht="12.75">
      <c r="A147" s="87" t="s">
        <v>132</v>
      </c>
      <c r="B147" s="10"/>
      <c r="C147" s="6"/>
      <c r="D147" s="6"/>
      <c r="E147" s="6"/>
      <c r="F147" s="6"/>
      <c r="G147" s="6"/>
      <c r="H147" s="3"/>
    </row>
    <row r="148" spans="1:8" s="4" customFormat="1" ht="25.5">
      <c r="A148" s="87"/>
      <c r="B148" s="8" t="s">
        <v>184</v>
      </c>
      <c r="C148" s="6" t="s">
        <v>123</v>
      </c>
      <c r="D148" s="9">
        <f>E148</f>
        <v>417.214</v>
      </c>
      <c r="E148" s="9">
        <f>400.528+16.686</f>
        <v>417.214</v>
      </c>
      <c r="F148" s="6"/>
      <c r="G148" s="6"/>
      <c r="H148" s="3"/>
    </row>
    <row r="149" spans="1:8" s="4" customFormat="1" ht="38.25">
      <c r="A149" s="87"/>
      <c r="B149" s="21" t="s">
        <v>199</v>
      </c>
      <c r="C149" s="33" t="s">
        <v>123</v>
      </c>
      <c r="D149" s="44">
        <f>E149</f>
        <v>9.33</v>
      </c>
      <c r="E149" s="22">
        <v>9.33</v>
      </c>
      <c r="F149" s="33"/>
      <c r="G149" s="33"/>
      <c r="H149" s="3"/>
    </row>
    <row r="150" spans="1:8" s="4" customFormat="1" ht="12.75">
      <c r="A150" s="81" t="s">
        <v>103</v>
      </c>
      <c r="B150" s="81"/>
      <c r="C150" s="81"/>
      <c r="D150" s="81"/>
      <c r="E150" s="81"/>
      <c r="F150" s="81"/>
      <c r="G150" s="81"/>
      <c r="H150" s="3"/>
    </row>
    <row r="151" spans="1:8" s="4" customFormat="1" ht="12.75" customHeight="1">
      <c r="A151" s="74" t="s">
        <v>72</v>
      </c>
      <c r="B151" s="10"/>
      <c r="C151" s="3"/>
      <c r="D151" s="3"/>
      <c r="E151" s="3"/>
      <c r="F151" s="3"/>
      <c r="G151" s="3"/>
      <c r="H151" s="3"/>
    </row>
    <row r="152" spans="1:8" s="4" customFormat="1" ht="25.5">
      <c r="A152" s="75"/>
      <c r="B152" s="8" t="s">
        <v>38</v>
      </c>
      <c r="C152" s="6" t="s">
        <v>24</v>
      </c>
      <c r="D152" s="25">
        <f>E152+F152+G152</f>
        <v>127035.229</v>
      </c>
      <c r="E152" s="42">
        <v>20571.789</v>
      </c>
      <c r="F152" s="42">
        <v>53231.72</v>
      </c>
      <c r="G152" s="42">
        <v>53231.72</v>
      </c>
      <c r="H152" s="3"/>
    </row>
    <row r="153" spans="1:8" s="4" customFormat="1" ht="27.75" customHeight="1">
      <c r="A153" s="75"/>
      <c r="B153" s="99" t="s">
        <v>163</v>
      </c>
      <c r="C153" s="6" t="s">
        <v>55</v>
      </c>
      <c r="D153" s="6">
        <f>E153+F153+G153</f>
        <v>103.14</v>
      </c>
      <c r="E153" s="6">
        <v>33.14</v>
      </c>
      <c r="F153" s="6">
        <v>35</v>
      </c>
      <c r="G153" s="6">
        <v>35</v>
      </c>
      <c r="H153" s="3"/>
    </row>
    <row r="154" spans="1:8" s="4" customFormat="1" ht="27" customHeight="1">
      <c r="A154" s="75"/>
      <c r="B154" s="99"/>
      <c r="C154" s="6" t="s">
        <v>53</v>
      </c>
      <c r="D154" s="6">
        <f>E154+F154+G154</f>
        <v>62</v>
      </c>
      <c r="E154" s="58">
        <v>4</v>
      </c>
      <c r="F154" s="58">
        <v>29</v>
      </c>
      <c r="G154" s="58">
        <v>29</v>
      </c>
      <c r="H154" s="3"/>
    </row>
    <row r="155" spans="1:8" s="4" customFormat="1" ht="12.75">
      <c r="A155" s="75"/>
      <c r="B155" s="10" t="s">
        <v>39</v>
      </c>
      <c r="C155" s="6" t="s">
        <v>53</v>
      </c>
      <c r="D155" s="6">
        <f>E155+F155+G155</f>
        <v>12</v>
      </c>
      <c r="E155" s="6">
        <v>4</v>
      </c>
      <c r="F155" s="6">
        <v>4</v>
      </c>
      <c r="G155" s="6">
        <v>4</v>
      </c>
      <c r="H155" s="3"/>
    </row>
    <row r="156" spans="1:8" s="4" customFormat="1" ht="12.75">
      <c r="A156" s="97" t="s">
        <v>82</v>
      </c>
      <c r="B156" s="8"/>
      <c r="C156" s="3"/>
      <c r="D156" s="3"/>
      <c r="E156" s="3"/>
      <c r="F156" s="3"/>
      <c r="G156" s="3"/>
      <c r="H156" s="3"/>
    </row>
    <row r="157" spans="1:8" s="4" customFormat="1" ht="38.25">
      <c r="A157" s="97"/>
      <c r="B157" s="10" t="s">
        <v>48</v>
      </c>
      <c r="C157" s="6" t="s">
        <v>53</v>
      </c>
      <c r="D157" s="6">
        <f>E157+F157+G157</f>
        <v>174</v>
      </c>
      <c r="E157" s="6">
        <v>14</v>
      </c>
      <c r="F157" s="6">
        <v>80</v>
      </c>
      <c r="G157" s="6">
        <v>80</v>
      </c>
      <c r="H157" s="3"/>
    </row>
    <row r="158" spans="1:8" s="4" customFormat="1" ht="25.5">
      <c r="A158" s="97"/>
      <c r="B158" s="10" t="s">
        <v>200</v>
      </c>
      <c r="C158" s="6" t="s">
        <v>24</v>
      </c>
      <c r="D158" s="43">
        <f>E158+F158+G158</f>
        <v>0</v>
      </c>
      <c r="E158" s="43">
        <v>0</v>
      </c>
      <c r="F158" s="51">
        <v>0</v>
      </c>
      <c r="G158" s="51">
        <v>0</v>
      </c>
      <c r="H158" s="3"/>
    </row>
    <row r="159" spans="1:8" s="4" customFormat="1" ht="25.5">
      <c r="A159" s="97"/>
      <c r="B159" s="10" t="s">
        <v>40</v>
      </c>
      <c r="C159" s="6" t="s">
        <v>24</v>
      </c>
      <c r="D159" s="6">
        <f>E159+F159+G159</f>
        <v>7713.442</v>
      </c>
      <c r="E159" s="6">
        <v>1520.942</v>
      </c>
      <c r="F159" s="6">
        <v>3096.25</v>
      </c>
      <c r="G159" s="6">
        <v>3096.25</v>
      </c>
      <c r="H159" s="3"/>
    </row>
    <row r="160" spans="1:8" s="4" customFormat="1" ht="12.75">
      <c r="A160" s="97" t="s">
        <v>91</v>
      </c>
      <c r="B160" s="8"/>
      <c r="C160" s="3"/>
      <c r="D160" s="3"/>
      <c r="E160" s="3"/>
      <c r="F160" s="3"/>
      <c r="G160" s="3"/>
      <c r="H160" s="3"/>
    </row>
    <row r="161" spans="1:8" s="4" customFormat="1" ht="25.5">
      <c r="A161" s="97"/>
      <c r="B161" s="10" t="s">
        <v>34</v>
      </c>
      <c r="C161" s="6" t="s">
        <v>58</v>
      </c>
      <c r="D161" s="6">
        <f>E161+F161+G161</f>
        <v>858</v>
      </c>
      <c r="E161" s="6">
        <v>258</v>
      </c>
      <c r="F161" s="6">
        <v>300</v>
      </c>
      <c r="G161" s="6">
        <v>300</v>
      </c>
      <c r="H161" s="3"/>
    </row>
    <row r="162" spans="1:8" s="4" customFormat="1" ht="25.5">
      <c r="A162" s="97"/>
      <c r="B162" s="10" t="s">
        <v>142</v>
      </c>
      <c r="C162" s="6" t="s">
        <v>24</v>
      </c>
      <c r="D162" s="6">
        <f>E162+F162+G162</f>
        <v>130495.041</v>
      </c>
      <c r="E162" s="6">
        <v>43498.347</v>
      </c>
      <c r="F162" s="6">
        <v>43498.347</v>
      </c>
      <c r="G162" s="6">
        <v>43498.347</v>
      </c>
      <c r="H162" s="3"/>
    </row>
    <row r="163" spans="1:8" s="4" customFormat="1" ht="38.25">
      <c r="A163" s="97"/>
      <c r="B163" s="10" t="s">
        <v>143</v>
      </c>
      <c r="C163" s="6" t="s">
        <v>59</v>
      </c>
      <c r="D163" s="6">
        <f>E163+F163+G163</f>
        <v>635.741</v>
      </c>
      <c r="E163" s="6">
        <v>158.865</v>
      </c>
      <c r="F163" s="6">
        <v>238.438</v>
      </c>
      <c r="G163" s="6">
        <v>238.438</v>
      </c>
      <c r="H163" s="3"/>
    </row>
    <row r="164" spans="1:8" s="4" customFormat="1" ht="12.75">
      <c r="A164" s="87" t="s">
        <v>132</v>
      </c>
      <c r="B164" s="10"/>
      <c r="C164" s="6"/>
      <c r="D164" s="6"/>
      <c r="E164" s="6"/>
      <c r="F164" s="6"/>
      <c r="G164" s="6"/>
      <c r="H164" s="3"/>
    </row>
    <row r="165" spans="1:8" s="4" customFormat="1" ht="25.5">
      <c r="A165" s="87"/>
      <c r="B165" s="8" t="s">
        <v>184</v>
      </c>
      <c r="C165" s="6" t="s">
        <v>123</v>
      </c>
      <c r="D165" s="6">
        <f>E165</f>
        <v>424.153</v>
      </c>
      <c r="E165" s="9">
        <f>392.095+32.058</f>
        <v>424.153</v>
      </c>
      <c r="F165" s="6"/>
      <c r="G165" s="6"/>
      <c r="H165" s="3"/>
    </row>
    <row r="166" spans="1:8" s="4" customFormat="1" ht="12.75">
      <c r="A166" s="81" t="s">
        <v>104</v>
      </c>
      <c r="B166" s="81"/>
      <c r="C166" s="81"/>
      <c r="D166" s="81"/>
      <c r="E166" s="81"/>
      <c r="F166" s="81"/>
      <c r="G166" s="81"/>
      <c r="H166" s="3"/>
    </row>
    <row r="167" spans="1:8" s="4" customFormat="1" ht="12.75" customHeight="1">
      <c r="A167" s="74" t="s">
        <v>72</v>
      </c>
      <c r="B167" s="8"/>
      <c r="C167" s="3"/>
      <c r="D167" s="3"/>
      <c r="E167" s="3"/>
      <c r="F167" s="3"/>
      <c r="G167" s="3"/>
      <c r="H167" s="3"/>
    </row>
    <row r="168" spans="1:8" s="4" customFormat="1" ht="12.75">
      <c r="A168" s="75"/>
      <c r="B168" s="10" t="s">
        <v>39</v>
      </c>
      <c r="C168" s="6" t="s">
        <v>53</v>
      </c>
      <c r="D168" s="6">
        <f>E168+F168+G168</f>
        <v>12</v>
      </c>
      <c r="E168" s="6">
        <v>4</v>
      </c>
      <c r="F168" s="6">
        <v>4</v>
      </c>
      <c r="G168" s="6">
        <v>4</v>
      </c>
      <c r="H168" s="3"/>
    </row>
    <row r="169" spans="1:8" s="4" customFormat="1" ht="12.75">
      <c r="A169" s="97" t="s">
        <v>91</v>
      </c>
      <c r="B169" s="10"/>
      <c r="C169" s="3"/>
      <c r="D169" s="3"/>
      <c r="E169" s="3"/>
      <c r="F169" s="3"/>
      <c r="G169" s="3"/>
      <c r="H169" s="3"/>
    </row>
    <row r="170" spans="1:8" s="4" customFormat="1" ht="25.5">
      <c r="A170" s="97"/>
      <c r="B170" s="10" t="s">
        <v>34</v>
      </c>
      <c r="C170" s="6" t="s">
        <v>58</v>
      </c>
      <c r="D170" s="6">
        <f>E170+F170+G170</f>
        <v>330</v>
      </c>
      <c r="E170" s="6">
        <v>110</v>
      </c>
      <c r="F170" s="6">
        <v>110</v>
      </c>
      <c r="G170" s="6">
        <v>110</v>
      </c>
      <c r="H170" s="3"/>
    </row>
    <row r="171" spans="1:8" s="4" customFormat="1" ht="12.75">
      <c r="A171" s="97"/>
      <c r="B171" s="10" t="s">
        <v>35</v>
      </c>
      <c r="C171" s="6" t="s">
        <v>60</v>
      </c>
      <c r="D171" s="6">
        <f>E171+F171+G171</f>
        <v>540</v>
      </c>
      <c r="E171" s="6">
        <v>180</v>
      </c>
      <c r="F171" s="6">
        <v>180</v>
      </c>
      <c r="G171" s="6">
        <v>180</v>
      </c>
      <c r="H171" s="3"/>
    </row>
    <row r="172" spans="1:8" s="4" customFormat="1" ht="12.75">
      <c r="A172" s="97" t="s">
        <v>90</v>
      </c>
      <c r="B172" s="10"/>
      <c r="C172" s="3"/>
      <c r="D172" s="3"/>
      <c r="E172" s="3"/>
      <c r="F172" s="3"/>
      <c r="G172" s="3"/>
      <c r="H172" s="3"/>
    </row>
    <row r="173" spans="1:8" s="4" customFormat="1" ht="25.5">
      <c r="A173" s="97"/>
      <c r="B173" s="10" t="s">
        <v>44</v>
      </c>
      <c r="C173" s="6" t="s">
        <v>25</v>
      </c>
      <c r="D173" s="6">
        <f>E173+F173+G173</f>
        <v>19.5</v>
      </c>
      <c r="E173" s="6">
        <v>6.5</v>
      </c>
      <c r="F173" s="6">
        <v>6.5</v>
      </c>
      <c r="G173" s="6">
        <v>6.5</v>
      </c>
      <c r="H173" s="3"/>
    </row>
    <row r="174" spans="1:8" s="4" customFormat="1" ht="12.75">
      <c r="A174" s="74" t="s">
        <v>89</v>
      </c>
      <c r="B174" s="10"/>
      <c r="C174" s="6"/>
      <c r="D174" s="6"/>
      <c r="E174" s="6"/>
      <c r="F174" s="6"/>
      <c r="G174" s="6"/>
      <c r="H174" s="3"/>
    </row>
    <row r="175" spans="1:8" s="4" customFormat="1" ht="25.5">
      <c r="A175" s="76"/>
      <c r="B175" s="8" t="s">
        <v>197</v>
      </c>
      <c r="C175" s="6" t="s">
        <v>53</v>
      </c>
      <c r="D175" s="6">
        <f>E175+F175+G175</f>
        <v>3</v>
      </c>
      <c r="E175" s="6">
        <v>1</v>
      </c>
      <c r="F175" s="6">
        <v>1</v>
      </c>
      <c r="G175" s="6">
        <v>1</v>
      </c>
      <c r="H175" s="3"/>
    </row>
    <row r="176" spans="1:8" s="4" customFormat="1" ht="12.75">
      <c r="A176" s="87" t="s">
        <v>132</v>
      </c>
      <c r="B176" s="10"/>
      <c r="C176" s="6"/>
      <c r="D176" s="6"/>
      <c r="E176" s="6"/>
      <c r="F176" s="6"/>
      <c r="G176" s="6"/>
      <c r="H176" s="3"/>
    </row>
    <row r="177" spans="1:8" s="4" customFormat="1" ht="25.5">
      <c r="A177" s="87"/>
      <c r="B177" s="8" t="s">
        <v>184</v>
      </c>
      <c r="C177" s="6" t="s">
        <v>123</v>
      </c>
      <c r="D177" s="6">
        <f>E177</f>
        <v>406.328</v>
      </c>
      <c r="E177" s="9">
        <f>373.536+32.792</f>
        <v>406.328</v>
      </c>
      <c r="F177" s="6"/>
      <c r="G177" s="6"/>
      <c r="H177" s="3"/>
    </row>
    <row r="178" spans="1:8" s="4" customFormat="1" ht="12.75">
      <c r="A178" s="81" t="s">
        <v>105</v>
      </c>
      <c r="B178" s="81"/>
      <c r="C178" s="81"/>
      <c r="D178" s="81"/>
      <c r="E178" s="81"/>
      <c r="F178" s="81"/>
      <c r="G178" s="81"/>
      <c r="H178" s="3"/>
    </row>
    <row r="179" spans="1:8" s="4" customFormat="1" ht="12.75" customHeight="1">
      <c r="A179" s="74" t="s">
        <v>72</v>
      </c>
      <c r="B179" s="10"/>
      <c r="C179" s="3"/>
      <c r="D179" s="3"/>
      <c r="E179" s="3"/>
      <c r="F179" s="3"/>
      <c r="G179" s="3"/>
      <c r="H179" s="3"/>
    </row>
    <row r="180" spans="1:8" s="4" customFormat="1" ht="25.5">
      <c r="A180" s="75"/>
      <c r="B180" s="10" t="s">
        <v>38</v>
      </c>
      <c r="C180" s="6" t="s">
        <v>24</v>
      </c>
      <c r="D180" s="18">
        <f>E180+F180+G180</f>
        <v>430530</v>
      </c>
      <c r="E180" s="18">
        <v>143510</v>
      </c>
      <c r="F180" s="18">
        <v>143510</v>
      </c>
      <c r="G180" s="18">
        <v>143510</v>
      </c>
      <c r="H180" s="3"/>
    </row>
    <row r="181" spans="1:8" s="4" customFormat="1" ht="25.5">
      <c r="A181" s="75"/>
      <c r="B181" s="10" t="s">
        <v>49</v>
      </c>
      <c r="C181" s="6" t="s">
        <v>55</v>
      </c>
      <c r="D181" s="6">
        <f>E181+F181+G181</f>
        <v>33.599999999999994</v>
      </c>
      <c r="E181" s="52">
        <v>11.2</v>
      </c>
      <c r="F181" s="52">
        <v>11.2</v>
      </c>
      <c r="G181" s="52">
        <v>11.2</v>
      </c>
      <c r="H181" s="3"/>
    </row>
    <row r="182" spans="1:8" s="4" customFormat="1" ht="12.75">
      <c r="A182" s="97" t="s">
        <v>82</v>
      </c>
      <c r="B182" s="8"/>
      <c r="C182" s="3"/>
      <c r="D182" s="3"/>
      <c r="E182" s="3"/>
      <c r="F182" s="3"/>
      <c r="G182" s="3"/>
      <c r="H182" s="3"/>
    </row>
    <row r="183" spans="1:8" s="4" customFormat="1" ht="25.5">
      <c r="A183" s="97"/>
      <c r="B183" s="10" t="s">
        <v>198</v>
      </c>
      <c r="C183" s="6" t="s">
        <v>24</v>
      </c>
      <c r="D183" s="51">
        <f>E183+F183+G183</f>
        <v>12</v>
      </c>
      <c r="E183" s="18">
        <v>4</v>
      </c>
      <c r="F183" s="18">
        <v>4</v>
      </c>
      <c r="G183" s="18">
        <v>4</v>
      </c>
      <c r="H183" s="3"/>
    </row>
    <row r="184" spans="1:8" s="4" customFormat="1" ht="25.5">
      <c r="A184" s="97"/>
      <c r="B184" s="10" t="s">
        <v>33</v>
      </c>
      <c r="C184" s="6" t="s">
        <v>53</v>
      </c>
      <c r="D184" s="25">
        <f>E184+F184+G184</f>
        <v>543</v>
      </c>
      <c r="E184" s="18">
        <v>181</v>
      </c>
      <c r="F184" s="18">
        <v>181</v>
      </c>
      <c r="G184" s="18">
        <v>181</v>
      </c>
      <c r="H184" s="3"/>
    </row>
    <row r="185" spans="1:8" s="4" customFormat="1" ht="38.25">
      <c r="A185" s="97"/>
      <c r="B185" s="21" t="s">
        <v>199</v>
      </c>
      <c r="C185" s="33" t="s">
        <v>53</v>
      </c>
      <c r="D185" s="53">
        <f>E185+F185+G185</f>
        <v>66</v>
      </c>
      <c r="E185" s="18">
        <v>22</v>
      </c>
      <c r="F185" s="18">
        <v>22</v>
      </c>
      <c r="G185" s="18">
        <v>22</v>
      </c>
      <c r="H185" s="3"/>
    </row>
    <row r="186" spans="1:8" s="4" customFormat="1" ht="12.75">
      <c r="A186" s="97" t="s">
        <v>91</v>
      </c>
      <c r="B186" s="8"/>
      <c r="C186" s="3"/>
      <c r="D186" s="3"/>
      <c r="E186" s="3"/>
      <c r="F186" s="3"/>
      <c r="G186" s="3"/>
      <c r="H186" s="3"/>
    </row>
    <row r="187" spans="1:8" s="4" customFormat="1" ht="25.5">
      <c r="A187" s="97"/>
      <c r="B187" s="10" t="s">
        <v>34</v>
      </c>
      <c r="C187" s="6" t="s">
        <v>58</v>
      </c>
      <c r="D187" s="6">
        <f>E187+F187+G187</f>
        <v>150</v>
      </c>
      <c r="E187" s="18">
        <v>50</v>
      </c>
      <c r="F187" s="18">
        <v>50</v>
      </c>
      <c r="G187" s="18">
        <v>50</v>
      </c>
      <c r="H187" s="3"/>
    </row>
    <row r="188" spans="1:8" s="4" customFormat="1" ht="12.75">
      <c r="A188" s="97"/>
      <c r="B188" s="10" t="s">
        <v>35</v>
      </c>
      <c r="C188" s="6" t="s">
        <v>59</v>
      </c>
      <c r="D188" s="43">
        <f>E188+F188+G188</f>
        <v>487.59000000000003</v>
      </c>
      <c r="E188" s="19">
        <v>162.53</v>
      </c>
      <c r="F188" s="19">
        <v>162.53</v>
      </c>
      <c r="G188" s="19">
        <v>162.53</v>
      </c>
      <c r="H188" s="3"/>
    </row>
    <row r="189" spans="1:8" s="4" customFormat="1" ht="12.75">
      <c r="A189" s="87" t="s">
        <v>132</v>
      </c>
      <c r="B189" s="10"/>
      <c r="C189" s="6"/>
      <c r="D189" s="6"/>
      <c r="E189" s="6"/>
      <c r="F189" s="6"/>
      <c r="G189" s="6"/>
      <c r="H189" s="3"/>
    </row>
    <row r="190" spans="1:8" s="4" customFormat="1" ht="25.5">
      <c r="A190" s="87"/>
      <c r="B190" s="8" t="s">
        <v>184</v>
      </c>
      <c r="C190" s="6" t="s">
        <v>123</v>
      </c>
      <c r="D190" s="6">
        <f>E190</f>
        <v>256.513</v>
      </c>
      <c r="E190" s="6">
        <v>256.513</v>
      </c>
      <c r="F190" s="6"/>
      <c r="G190" s="6"/>
      <c r="H190" s="3"/>
    </row>
    <row r="191" spans="1:8" s="4" customFormat="1" ht="12.75">
      <c r="A191" s="81" t="s">
        <v>106</v>
      </c>
      <c r="B191" s="81"/>
      <c r="C191" s="81"/>
      <c r="D191" s="81"/>
      <c r="E191" s="81"/>
      <c r="F191" s="81"/>
      <c r="G191" s="81"/>
      <c r="H191" s="3"/>
    </row>
    <row r="192" spans="1:8" s="4" customFormat="1" ht="12.75" customHeight="1">
      <c r="A192" s="74" t="s">
        <v>72</v>
      </c>
      <c r="B192" s="10"/>
      <c r="C192" s="3"/>
      <c r="D192" s="3"/>
      <c r="E192" s="3"/>
      <c r="F192" s="3"/>
      <c r="G192" s="3"/>
      <c r="H192" s="3"/>
    </row>
    <row r="193" spans="1:8" s="4" customFormat="1" ht="26.25" customHeight="1">
      <c r="A193" s="75"/>
      <c r="B193" s="114" t="s">
        <v>163</v>
      </c>
      <c r="C193" s="6" t="s">
        <v>55</v>
      </c>
      <c r="D193" s="6">
        <v>374.09799999999996</v>
      </c>
      <c r="E193" s="6">
        <v>101.294</v>
      </c>
      <c r="F193" s="6">
        <v>136.402</v>
      </c>
      <c r="G193" s="6">
        <v>136.402</v>
      </c>
      <c r="H193" s="3"/>
    </row>
    <row r="194" spans="1:8" s="4" customFormat="1" ht="26.25" customHeight="1">
      <c r="A194" s="75"/>
      <c r="B194" s="115"/>
      <c r="C194" s="6" t="s">
        <v>55</v>
      </c>
      <c r="D194" s="6">
        <f>E194+F194+G194</f>
        <v>7.41</v>
      </c>
      <c r="E194" s="6">
        <v>2.47</v>
      </c>
      <c r="F194" s="6">
        <v>2.47</v>
      </c>
      <c r="G194" s="6">
        <v>2.47</v>
      </c>
      <c r="H194" s="3"/>
    </row>
    <row r="195" spans="1:8" s="4" customFormat="1" ht="25.5">
      <c r="A195" s="75"/>
      <c r="B195" s="8" t="s">
        <v>30</v>
      </c>
      <c r="C195" s="6" t="s">
        <v>53</v>
      </c>
      <c r="D195" s="6">
        <v>2</v>
      </c>
      <c r="E195" s="6"/>
      <c r="F195" s="6">
        <v>1</v>
      </c>
      <c r="G195" s="6">
        <v>1</v>
      </c>
      <c r="H195" s="3"/>
    </row>
    <row r="196" spans="1:8" s="4" customFormat="1" ht="12.75">
      <c r="A196" s="97" t="s">
        <v>82</v>
      </c>
      <c r="B196" s="10"/>
      <c r="C196" s="3"/>
      <c r="D196" s="3"/>
      <c r="E196" s="3"/>
      <c r="F196" s="3"/>
      <c r="G196" s="3"/>
      <c r="H196" s="3"/>
    </row>
    <row r="197" spans="1:8" s="4" customFormat="1" ht="12.75" customHeight="1">
      <c r="A197" s="97"/>
      <c r="B197" s="99" t="s">
        <v>46</v>
      </c>
      <c r="C197" s="6" t="s">
        <v>57</v>
      </c>
      <c r="D197" s="43">
        <v>2062.062</v>
      </c>
      <c r="E197" s="42"/>
      <c r="F197" s="42">
        <v>1031.031</v>
      </c>
      <c r="G197" s="42">
        <v>1031.031</v>
      </c>
      <c r="H197" s="3"/>
    </row>
    <row r="198" spans="1:8" s="4" customFormat="1" ht="12.75">
      <c r="A198" s="97"/>
      <c r="B198" s="99"/>
      <c r="C198" s="6" t="s">
        <v>24</v>
      </c>
      <c r="D198" s="43">
        <v>1635.85</v>
      </c>
      <c r="E198" s="42"/>
      <c r="F198" s="42">
        <v>817.925</v>
      </c>
      <c r="G198" s="42">
        <v>817.925</v>
      </c>
      <c r="H198" s="3"/>
    </row>
    <row r="199" spans="1:8" s="4" customFormat="1" ht="38.25">
      <c r="A199" s="97"/>
      <c r="B199" s="10" t="s">
        <v>48</v>
      </c>
      <c r="C199" s="6" t="s">
        <v>53</v>
      </c>
      <c r="D199" s="6">
        <v>85</v>
      </c>
      <c r="E199" s="6">
        <v>19</v>
      </c>
      <c r="F199" s="6">
        <v>33</v>
      </c>
      <c r="G199" s="6">
        <v>33</v>
      </c>
      <c r="H199" s="3"/>
    </row>
    <row r="200" spans="1:8" s="4" customFormat="1" ht="25.5">
      <c r="A200" s="97"/>
      <c r="B200" s="10" t="s">
        <v>32</v>
      </c>
      <c r="C200" s="6" t="s">
        <v>24</v>
      </c>
      <c r="D200" s="43">
        <v>3954.3540000000003</v>
      </c>
      <c r="E200" s="43">
        <v>150.074</v>
      </c>
      <c r="F200" s="43">
        <v>1902.14</v>
      </c>
      <c r="G200" s="43">
        <v>1902.14</v>
      </c>
      <c r="H200" s="3"/>
    </row>
    <row r="201" spans="1:8" s="4" customFormat="1" ht="25.5">
      <c r="A201" s="97"/>
      <c r="B201" s="10" t="s">
        <v>33</v>
      </c>
      <c r="C201" s="6" t="s">
        <v>53</v>
      </c>
      <c r="D201" s="6">
        <v>270</v>
      </c>
      <c r="E201" s="6">
        <v>50</v>
      </c>
      <c r="F201" s="6">
        <v>110</v>
      </c>
      <c r="G201" s="6">
        <v>110</v>
      </c>
      <c r="H201" s="3"/>
    </row>
    <row r="202" spans="1:8" s="4" customFormat="1" ht="25.5">
      <c r="A202" s="97"/>
      <c r="B202" s="10" t="s">
        <v>193</v>
      </c>
      <c r="C202" s="6" t="s">
        <v>53</v>
      </c>
      <c r="D202" s="6">
        <v>0</v>
      </c>
      <c r="E202" s="6">
        <v>0</v>
      </c>
      <c r="F202" s="6">
        <v>0</v>
      </c>
      <c r="G202" s="6">
        <v>0</v>
      </c>
      <c r="H202" s="3"/>
    </row>
    <row r="203" spans="1:8" s="4" customFormat="1" ht="12.75">
      <c r="A203" s="97" t="s">
        <v>91</v>
      </c>
      <c r="B203" s="8"/>
      <c r="C203" s="3"/>
      <c r="D203" s="3"/>
      <c r="E203" s="3"/>
      <c r="F203" s="3"/>
      <c r="G203" s="3"/>
      <c r="H203" s="3"/>
    </row>
    <row r="204" spans="1:8" s="4" customFormat="1" ht="25.5">
      <c r="A204" s="97"/>
      <c r="B204" s="10" t="s">
        <v>50</v>
      </c>
      <c r="C204" s="6" t="s">
        <v>60</v>
      </c>
      <c r="D204" s="6">
        <v>193.5</v>
      </c>
      <c r="E204" s="6">
        <v>67.5</v>
      </c>
      <c r="F204" s="6">
        <v>63</v>
      </c>
      <c r="G204" s="6">
        <v>63</v>
      </c>
      <c r="H204" s="3"/>
    </row>
    <row r="205" spans="1:8" s="4" customFormat="1" ht="25.5">
      <c r="A205" s="97"/>
      <c r="B205" s="10" t="s">
        <v>34</v>
      </c>
      <c r="C205" s="6" t="s">
        <v>58</v>
      </c>
      <c r="D205" s="6">
        <v>202</v>
      </c>
      <c r="E205" s="6">
        <v>94</v>
      </c>
      <c r="F205" s="6">
        <v>54</v>
      </c>
      <c r="G205" s="6">
        <v>54</v>
      </c>
      <c r="H205" s="3"/>
    </row>
    <row r="206" spans="1:8" s="4" customFormat="1" ht="12.75">
      <c r="A206" s="97"/>
      <c r="B206" s="10" t="s">
        <v>35</v>
      </c>
      <c r="C206" s="6" t="s">
        <v>194</v>
      </c>
      <c r="D206" s="6">
        <v>1706.627</v>
      </c>
      <c r="E206" s="60">
        <v>547.445</v>
      </c>
      <c r="F206" s="6">
        <v>577.811</v>
      </c>
      <c r="G206" s="6">
        <v>577.811</v>
      </c>
      <c r="H206" s="3"/>
    </row>
    <row r="207" spans="1:8" s="4" customFormat="1" ht="12.75">
      <c r="A207" s="97" t="s">
        <v>77</v>
      </c>
      <c r="B207" s="8"/>
      <c r="C207" s="3"/>
      <c r="D207" s="3"/>
      <c r="E207" s="3"/>
      <c r="F207" s="3"/>
      <c r="G207" s="3"/>
      <c r="H207" s="3"/>
    </row>
    <row r="208" spans="1:8" s="4" customFormat="1" ht="38.25">
      <c r="A208" s="97"/>
      <c r="B208" s="8" t="s">
        <v>51</v>
      </c>
      <c r="C208" s="6" t="s">
        <v>60</v>
      </c>
      <c r="D208" s="6">
        <v>323.24</v>
      </c>
      <c r="E208" s="60">
        <v>168.5</v>
      </c>
      <c r="F208" s="6">
        <v>130.3</v>
      </c>
      <c r="G208" s="6">
        <v>130.3</v>
      </c>
      <c r="H208" s="3"/>
    </row>
    <row r="209" spans="1:8" s="4" customFormat="1" ht="12.75">
      <c r="A209" s="87" t="s">
        <v>132</v>
      </c>
      <c r="B209" s="10"/>
      <c r="C209" s="6"/>
      <c r="D209" s="6"/>
      <c r="E209" s="6"/>
      <c r="F209" s="6"/>
      <c r="G209" s="6"/>
      <c r="H209" s="3"/>
    </row>
    <row r="210" spans="1:8" s="4" customFormat="1" ht="24" customHeight="1">
      <c r="A210" s="87"/>
      <c r="B210" s="8" t="s">
        <v>184</v>
      </c>
      <c r="C210" s="6" t="s">
        <v>123</v>
      </c>
      <c r="D210" s="42">
        <v>431.985</v>
      </c>
      <c r="E210" s="42">
        <v>431.985</v>
      </c>
      <c r="F210" s="6"/>
      <c r="G210" s="6"/>
      <c r="H210" s="3"/>
    </row>
    <row r="211" spans="1:8" s="1" customFormat="1" ht="12.75">
      <c r="A211" s="110" t="s">
        <v>95</v>
      </c>
      <c r="B211" s="110"/>
      <c r="C211" s="110"/>
      <c r="D211" s="110"/>
      <c r="E211" s="110"/>
      <c r="F211" s="110"/>
      <c r="G211" s="110"/>
      <c r="H211" s="8"/>
    </row>
    <row r="212" spans="1:8" s="1" customFormat="1" ht="12.75">
      <c r="A212" s="68" t="s">
        <v>52</v>
      </c>
      <c r="B212" s="68"/>
      <c r="C212" s="68"/>
      <c r="D212" s="68"/>
      <c r="E212" s="68"/>
      <c r="F212" s="68"/>
      <c r="G212" s="68"/>
      <c r="H212" s="8"/>
    </row>
    <row r="213" spans="1:8" s="1" customFormat="1" ht="12.75" customHeight="1">
      <c r="A213" s="97" t="s">
        <v>96</v>
      </c>
      <c r="B213" s="5"/>
      <c r="C213" s="3"/>
      <c r="D213" s="41"/>
      <c r="E213" s="41"/>
      <c r="F213" s="41"/>
      <c r="G213" s="41"/>
      <c r="H213" s="8"/>
    </row>
    <row r="214" spans="1:8" s="1" customFormat="1" ht="38.25">
      <c r="A214" s="97"/>
      <c r="B214" s="8" t="s">
        <v>97</v>
      </c>
      <c r="C214" s="3" t="s">
        <v>53</v>
      </c>
      <c r="D214" s="3">
        <f>E214+F214+G214</f>
        <v>3</v>
      </c>
      <c r="E214" s="3">
        <v>1</v>
      </c>
      <c r="F214" s="3">
        <v>1</v>
      </c>
      <c r="G214" s="3">
        <v>1</v>
      </c>
      <c r="H214" s="8"/>
    </row>
    <row r="215" spans="1:8" s="1" customFormat="1" ht="25.5">
      <c r="A215" s="97"/>
      <c r="B215" s="8" t="s">
        <v>184</v>
      </c>
      <c r="C215" s="3" t="s">
        <v>123</v>
      </c>
      <c r="D215" s="3">
        <f>E215</f>
        <v>147.941</v>
      </c>
      <c r="E215" s="3">
        <v>147.941</v>
      </c>
      <c r="F215" s="3"/>
      <c r="G215" s="3"/>
      <c r="H215" s="8"/>
    </row>
    <row r="216" spans="1:8" s="1" customFormat="1" ht="12.75">
      <c r="A216" s="110" t="s">
        <v>98</v>
      </c>
      <c r="B216" s="110"/>
      <c r="C216" s="110"/>
      <c r="D216" s="110"/>
      <c r="E216" s="110"/>
      <c r="F216" s="110"/>
      <c r="G216" s="110"/>
      <c r="H216" s="8"/>
    </row>
    <row r="217" spans="1:8" s="1" customFormat="1" ht="12.75">
      <c r="A217" s="68" t="s">
        <v>52</v>
      </c>
      <c r="B217" s="68"/>
      <c r="C217" s="68"/>
      <c r="D217" s="68"/>
      <c r="E217" s="68"/>
      <c r="F217" s="68"/>
      <c r="G217" s="68"/>
      <c r="H217" s="8"/>
    </row>
    <row r="218" spans="1:8" s="1" customFormat="1" ht="12.75">
      <c r="A218" s="97" t="s">
        <v>99</v>
      </c>
      <c r="B218" s="5"/>
      <c r="C218" s="3"/>
      <c r="D218" s="41"/>
      <c r="E218" s="41"/>
      <c r="F218" s="41"/>
      <c r="G218" s="41"/>
      <c r="H218" s="8"/>
    </row>
    <row r="219" spans="1:8" s="1" customFormat="1" ht="51">
      <c r="A219" s="97"/>
      <c r="B219" s="8" t="s">
        <v>133</v>
      </c>
      <c r="C219" s="3" t="s">
        <v>53</v>
      </c>
      <c r="D219" s="3">
        <f>E219+F219+G219</f>
        <v>300</v>
      </c>
      <c r="E219" s="3">
        <v>100</v>
      </c>
      <c r="F219" s="3">
        <v>100</v>
      </c>
      <c r="G219" s="3">
        <v>100</v>
      </c>
      <c r="H219" s="8"/>
    </row>
    <row r="220" spans="1:8" s="1" customFormat="1" ht="51">
      <c r="A220" s="97"/>
      <c r="B220" s="8" t="s">
        <v>139</v>
      </c>
      <c r="C220" s="6" t="s">
        <v>121</v>
      </c>
      <c r="D220" s="3">
        <f>E220+F220+G220</f>
        <v>5</v>
      </c>
      <c r="E220" s="3">
        <v>5</v>
      </c>
      <c r="F220" s="3"/>
      <c r="G220" s="3"/>
      <c r="H220" s="8"/>
    </row>
    <row r="221" spans="1:8" s="1" customFormat="1" ht="25.5">
      <c r="A221" s="97"/>
      <c r="B221" s="8" t="s">
        <v>184</v>
      </c>
      <c r="C221" s="3" t="s">
        <v>123</v>
      </c>
      <c r="D221" s="3">
        <f>E221</f>
        <v>250.237</v>
      </c>
      <c r="E221" s="9">
        <f>45.343+24.894+180</f>
        <v>250.237</v>
      </c>
      <c r="F221" s="3"/>
      <c r="G221" s="3"/>
      <c r="H221" s="8"/>
    </row>
    <row r="222" spans="1:8" s="1" customFormat="1" ht="12.75" customHeight="1">
      <c r="A222" s="68" t="s">
        <v>215</v>
      </c>
      <c r="B222" s="68"/>
      <c r="C222" s="68"/>
      <c r="D222" s="68"/>
      <c r="E222" s="68"/>
      <c r="F222" s="68"/>
      <c r="G222" s="68"/>
      <c r="H222" s="8"/>
    </row>
    <row r="223" spans="1:8" s="1" customFormat="1" ht="12.75" customHeight="1">
      <c r="A223" s="97" t="s">
        <v>99</v>
      </c>
      <c r="B223" s="5"/>
      <c r="C223" s="3"/>
      <c r="D223" s="41"/>
      <c r="E223" s="41"/>
      <c r="F223" s="41"/>
      <c r="G223" s="41"/>
      <c r="H223" s="8"/>
    </row>
    <row r="224" spans="1:8" s="1" customFormat="1" ht="63.75">
      <c r="A224" s="97"/>
      <c r="B224" s="8" t="s">
        <v>216</v>
      </c>
      <c r="C224" s="3" t="s">
        <v>53</v>
      </c>
      <c r="D224" s="3">
        <f>E224+F224+G224</f>
        <v>1</v>
      </c>
      <c r="E224" s="3">
        <v>1</v>
      </c>
      <c r="F224" s="3"/>
      <c r="G224" s="3"/>
      <c r="H224" s="8"/>
    </row>
    <row r="225" spans="1:8" s="1" customFormat="1" ht="63.75">
      <c r="A225" s="97"/>
      <c r="B225" s="8" t="s">
        <v>217</v>
      </c>
      <c r="C225" s="3" t="s">
        <v>218</v>
      </c>
      <c r="D225" s="3">
        <f>E225+F225+G225</f>
        <v>100</v>
      </c>
      <c r="E225" s="3">
        <v>100</v>
      </c>
      <c r="F225" s="3"/>
      <c r="G225" s="3"/>
      <c r="H225" s="8"/>
    </row>
    <row r="226" spans="1:8" s="1" customFormat="1" ht="12.75" customHeight="1">
      <c r="A226" s="68" t="s">
        <v>219</v>
      </c>
      <c r="B226" s="68"/>
      <c r="C226" s="68"/>
      <c r="D226" s="68"/>
      <c r="E226" s="68"/>
      <c r="F226" s="68"/>
      <c r="G226" s="68"/>
      <c r="H226" s="8"/>
    </row>
    <row r="227" spans="1:8" s="1" customFormat="1" ht="12.75">
      <c r="A227" s="97" t="s">
        <v>99</v>
      </c>
      <c r="B227" s="5"/>
      <c r="C227" s="3"/>
      <c r="D227" s="41"/>
      <c r="E227" s="41"/>
      <c r="F227" s="41"/>
      <c r="G227" s="41"/>
      <c r="H227" s="8"/>
    </row>
    <row r="228" spans="1:8" s="1" customFormat="1" ht="51">
      <c r="A228" s="97"/>
      <c r="B228" s="8" t="s">
        <v>220</v>
      </c>
      <c r="C228" s="3" t="s">
        <v>218</v>
      </c>
      <c r="D228" s="3">
        <f>E228+F228+G228</f>
        <v>100</v>
      </c>
      <c r="E228" s="3">
        <v>100</v>
      </c>
      <c r="F228" s="3"/>
      <c r="G228" s="3"/>
      <c r="H228" s="8"/>
    </row>
    <row r="229" spans="1:8" s="1" customFormat="1" ht="12.75" customHeight="1">
      <c r="A229" s="68" t="s">
        <v>221</v>
      </c>
      <c r="B229" s="68"/>
      <c r="C229" s="68"/>
      <c r="D229" s="68"/>
      <c r="E229" s="68"/>
      <c r="F229" s="68"/>
      <c r="G229" s="68"/>
      <c r="H229" s="8"/>
    </row>
    <row r="230" spans="1:8" s="1" customFormat="1" ht="12.75" customHeight="1">
      <c r="A230" s="97" t="s">
        <v>99</v>
      </c>
      <c r="B230" s="5"/>
      <c r="C230" s="3"/>
      <c r="D230" s="41"/>
      <c r="E230" s="41"/>
      <c r="F230" s="41"/>
      <c r="G230" s="41"/>
      <c r="H230" s="8"/>
    </row>
    <row r="231" spans="1:8" s="1" customFormat="1" ht="63.75">
      <c r="A231" s="97"/>
      <c r="B231" s="8" t="s">
        <v>222</v>
      </c>
      <c r="C231" s="3" t="s">
        <v>218</v>
      </c>
      <c r="D231" s="3">
        <f>E231+F231+G231</f>
        <v>100</v>
      </c>
      <c r="E231" s="3">
        <v>100</v>
      </c>
      <c r="F231" s="3"/>
      <c r="G231" s="3"/>
      <c r="H231" s="8"/>
    </row>
    <row r="232" spans="1:8" ht="12.75" customHeight="1">
      <c r="A232" s="102" t="s">
        <v>92</v>
      </c>
      <c r="B232" s="103"/>
      <c r="C232" s="103"/>
      <c r="D232" s="103"/>
      <c r="E232" s="103"/>
      <c r="F232" s="103"/>
      <c r="G232" s="104"/>
      <c r="H232" s="41"/>
    </row>
    <row r="233" spans="1:8" ht="12.75" customHeight="1">
      <c r="A233" s="111" t="s">
        <v>52</v>
      </c>
      <c r="B233" s="112"/>
      <c r="C233" s="112"/>
      <c r="D233" s="112"/>
      <c r="E233" s="112"/>
      <c r="F233" s="112"/>
      <c r="G233" s="113"/>
      <c r="H233" s="41"/>
    </row>
    <row r="234" spans="1:8" ht="72" customHeight="1">
      <c r="A234" s="97" t="s">
        <v>61</v>
      </c>
      <c r="B234" s="8" t="s">
        <v>93</v>
      </c>
      <c r="C234" s="3" t="s">
        <v>62</v>
      </c>
      <c r="D234" s="3">
        <f>E234+F234+G234</f>
        <v>609</v>
      </c>
      <c r="E234" s="3">
        <v>179</v>
      </c>
      <c r="F234" s="3">
        <v>215</v>
      </c>
      <c r="G234" s="3">
        <v>215</v>
      </c>
      <c r="H234" s="46"/>
    </row>
    <row r="235" spans="1:8" ht="25.5">
      <c r="A235" s="97"/>
      <c r="B235" s="8" t="s">
        <v>184</v>
      </c>
      <c r="C235" s="3" t="s">
        <v>123</v>
      </c>
      <c r="D235" s="3">
        <f>E235</f>
        <v>21.861</v>
      </c>
      <c r="E235" s="50">
        <v>21.861</v>
      </c>
      <c r="F235" s="41"/>
      <c r="G235" s="41"/>
      <c r="H235" s="46"/>
    </row>
    <row r="238" spans="1:7" s="37" customFormat="1" ht="18.75">
      <c r="A238" s="37" t="s">
        <v>117</v>
      </c>
      <c r="C238" s="38"/>
      <c r="F238" s="100" t="s">
        <v>118</v>
      </c>
      <c r="G238" s="100"/>
    </row>
    <row r="239" spans="1:7" s="4" customFormat="1" ht="25.5" customHeight="1">
      <c r="A239" s="40"/>
      <c r="B239" s="39"/>
      <c r="D239" s="39"/>
      <c r="E239" s="39"/>
      <c r="F239" s="39"/>
      <c r="G239" s="39"/>
    </row>
    <row r="240" spans="1:7" s="4" customFormat="1" ht="17.25" customHeight="1">
      <c r="A240" s="40"/>
      <c r="B240" s="39"/>
      <c r="D240" s="39"/>
      <c r="E240" s="39"/>
      <c r="F240" s="39"/>
      <c r="G240" s="39"/>
    </row>
    <row r="241" spans="1:7" s="4" customFormat="1" ht="12.75">
      <c r="A241" s="40"/>
      <c r="B241" s="39"/>
      <c r="D241" s="39"/>
      <c r="E241" s="39"/>
      <c r="F241" s="39"/>
      <c r="G241" s="39"/>
    </row>
  </sheetData>
  <sheetProtection/>
  <mergeCells count="94">
    <mergeCell ref="A156:A159"/>
    <mergeCell ref="A151:A155"/>
    <mergeCell ref="A172:A173"/>
    <mergeCell ref="A167:A168"/>
    <mergeCell ref="A160:A163"/>
    <mergeCell ref="A164:A165"/>
    <mergeCell ref="A166:G166"/>
    <mergeCell ref="A169:A171"/>
    <mergeCell ref="B153:B154"/>
    <mergeCell ref="A229:G229"/>
    <mergeCell ref="A230:A231"/>
    <mergeCell ref="A174:A175"/>
    <mergeCell ref="A191:G191"/>
    <mergeCell ref="A176:A177"/>
    <mergeCell ref="A186:A188"/>
    <mergeCell ref="B193:B194"/>
    <mergeCell ref="A147:A149"/>
    <mergeCell ref="A59:A69"/>
    <mergeCell ref="A234:A235"/>
    <mergeCell ref="A209:A210"/>
    <mergeCell ref="A233:G233"/>
    <mergeCell ref="A212:G212"/>
    <mergeCell ref="A216:G216"/>
    <mergeCell ref="A213:A215"/>
    <mergeCell ref="A211:G211"/>
    <mergeCell ref="A227:A228"/>
    <mergeCell ref="E8:G8"/>
    <mergeCell ref="A11:H11"/>
    <mergeCell ref="A150:G150"/>
    <mergeCell ref="A50:A51"/>
    <mergeCell ref="A144:A146"/>
    <mergeCell ref="A30:A37"/>
    <mergeCell ref="A139:A140"/>
    <mergeCell ref="A58:G58"/>
    <mergeCell ref="A57:G57"/>
    <mergeCell ref="A116:A117"/>
    <mergeCell ref="E1:G1"/>
    <mergeCell ref="E2:G2"/>
    <mergeCell ref="A5:G5"/>
    <mergeCell ref="A4:G4"/>
    <mergeCell ref="A29:G29"/>
    <mergeCell ref="A12:G12"/>
    <mergeCell ref="B7:B9"/>
    <mergeCell ref="A7:A9"/>
    <mergeCell ref="D8:D9"/>
    <mergeCell ref="D7:G7"/>
    <mergeCell ref="C7:C9"/>
    <mergeCell ref="A28:H28"/>
    <mergeCell ref="A13:A27"/>
    <mergeCell ref="B13:B14"/>
    <mergeCell ref="F238:G238"/>
    <mergeCell ref="A42:G42"/>
    <mergeCell ref="A49:G49"/>
    <mergeCell ref="A52:G52"/>
    <mergeCell ref="A232:G232"/>
    <mergeCell ref="A77:A81"/>
    <mergeCell ref="A217:G217"/>
    <mergeCell ref="A218:A221"/>
    <mergeCell ref="A55:G55"/>
    <mergeCell ref="A111:A113"/>
    <mergeCell ref="A203:A206"/>
    <mergeCell ref="B197:B198"/>
    <mergeCell ref="A179:A181"/>
    <mergeCell ref="A192:A195"/>
    <mergeCell ref="A70:A76"/>
    <mergeCell ref="A103:A105"/>
    <mergeCell ref="A95:A101"/>
    <mergeCell ref="A118:A119"/>
    <mergeCell ref="A106:A107"/>
    <mergeCell ref="A108:A110"/>
    <mergeCell ref="A120:G120"/>
    <mergeCell ref="A137:A138"/>
    <mergeCell ref="A131:A136"/>
    <mergeCell ref="A121:A123"/>
    <mergeCell ref="A222:G222"/>
    <mergeCell ref="A223:A225"/>
    <mergeCell ref="A141:A143"/>
    <mergeCell ref="A124:A127"/>
    <mergeCell ref="A128:A129"/>
    <mergeCell ref="A207:A208"/>
    <mergeCell ref="A189:A190"/>
    <mergeCell ref="A178:G178"/>
    <mergeCell ref="A196:A202"/>
    <mergeCell ref="A182:A185"/>
    <mergeCell ref="A226:G226"/>
    <mergeCell ref="A38:G38"/>
    <mergeCell ref="A39:G39"/>
    <mergeCell ref="A114:A115"/>
    <mergeCell ref="A53:A54"/>
    <mergeCell ref="A43:A48"/>
    <mergeCell ref="A82:A94"/>
    <mergeCell ref="A102:G102"/>
    <mergeCell ref="A41:H41"/>
    <mergeCell ref="A130:G130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2" manualBreakCount="2">
    <brk id="149" max="6" man="1"/>
    <brk id="1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2014-03-28T07:26:51Z</cp:lastPrinted>
  <dcterms:created xsi:type="dcterms:W3CDTF">1996-10-08T23:32:33Z</dcterms:created>
  <dcterms:modified xsi:type="dcterms:W3CDTF">2014-03-28T07:27:01Z</dcterms:modified>
  <cp:category/>
  <cp:version/>
  <cp:contentType/>
  <cp:contentStatus/>
</cp:coreProperties>
</file>