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1'!$A$1:$H$270</definedName>
    <definedName name="_xlnm.Print_Area" localSheetId="1">'додаток 2'!$A$1:$E$19</definedName>
    <definedName name="_xlnm.Print_Area" localSheetId="2">'Додаток 3'!$A$1:$G$281</definedName>
  </definedNames>
  <calcPr fullCalcOnLoad="1"/>
</workbook>
</file>

<file path=xl/sharedStrings.xml><?xml version="1.0" encoding="utf-8"?>
<sst xmlns="http://schemas.openxmlformats.org/spreadsheetml/2006/main" count="872" uniqueCount="258">
  <si>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</si>
  <si>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</si>
  <si>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</si>
  <si>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</si>
  <si>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</si>
  <si>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</si>
  <si>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</si>
  <si>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</si>
  <si>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</si>
  <si>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</si>
  <si>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</si>
  <si>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</si>
  <si>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</si>
  <si>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</si>
  <si>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</si>
  <si>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</si>
  <si>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</si>
  <si>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</si>
  <si>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</si>
  <si>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</si>
  <si>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</si>
  <si>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</si>
  <si>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</si>
  <si>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</si>
  <si>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</si>
  <si>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</si>
  <si>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</si>
  <si>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</si>
  <si>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</si>
  <si>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</si>
  <si>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</si>
  <si>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</si>
  <si>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</si>
  <si>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</si>
  <si>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</si>
  <si>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</si>
  <si>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</si>
  <si>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</si>
  <si>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</si>
  <si>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</si>
  <si>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</si>
  <si>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</si>
  <si>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</si>
  <si>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</si>
  <si>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</si>
  <si>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</si>
  <si>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</si>
  <si>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</si>
  <si>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</si>
  <si>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</si>
  <si>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</si>
  <si>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</si>
  <si>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</si>
  <si>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</si>
  <si>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</si>
  <si>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</si>
  <si>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</si>
  <si>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</si>
  <si>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</si>
  <si>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</si>
  <si>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</si>
  <si>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</si>
  <si>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</si>
  <si>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</si>
  <si>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</si>
  <si>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</si>
  <si>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</si>
  <si>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</si>
  <si>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</si>
  <si>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</si>
  <si>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</si>
  <si>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</si>
  <si>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</si>
  <si>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</si>
  <si>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</si>
  <si>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</si>
  <si>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</si>
  <si>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</si>
  <si>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</si>
  <si>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</si>
  <si>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</si>
  <si>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</si>
  <si>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</si>
  <si>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</si>
  <si>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</si>
  <si>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</si>
  <si>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</si>
  <si>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</si>
  <si>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</si>
  <si>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</si>
  <si>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</si>
  <si>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</si>
  <si>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</si>
  <si>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</si>
  <si>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</si>
  <si>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</si>
  <si>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</si>
  <si>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</si>
  <si>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</si>
  <si>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</si>
  <si>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</si>
  <si>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</si>
  <si>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</si>
  <si>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</si>
  <si>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</si>
  <si>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</si>
  <si>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</si>
  <si>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</si>
  <si>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</si>
  <si>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</si>
  <si>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</si>
  <si>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</si>
  <si>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</si>
  <si>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</si>
  <si>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</si>
  <si>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</si>
  <si>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</si>
  <si>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</si>
  <si>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</si>
  <si>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</si>
  <si>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</si>
  <si>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</si>
  <si>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</si>
  <si>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</si>
  <si>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</si>
  <si>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</si>
  <si>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</si>
  <si>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</si>
  <si>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</si>
  <si>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</si>
  <si>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</si>
  <si>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</si>
  <si>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</si>
  <si>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</si>
  <si>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</si>
  <si>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</si>
  <si>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</si>
  <si>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</si>
  <si>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</si>
  <si>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</si>
  <si>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</si>
  <si>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</si>
  <si>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</si>
  <si>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</si>
  <si>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</si>
  <si>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</si>
  <si>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</si>
  <si>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</si>
  <si>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</si>
  <si>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</si>
  <si>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</si>
  <si>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</si>
  <si>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</si>
  <si>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</si>
  <si>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</si>
  <si>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</si>
  <si>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</si>
  <si>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</si>
  <si>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оплата за роботи виконані у 2013 році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</si>
  <si>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</si>
  <si>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</si>
  <si>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</si>
  <si>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</si>
  <si>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</si>
  <si>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</si>
  <si>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</si>
  <si>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</si>
  <si>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</si>
  <si>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до Програми розвитку та утримання житлово-комунального господарства м. Запоріжжя на 2015-2017 роки</t>
  </si>
  <si>
    <t>з виконання 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</si>
  <si>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м. Запоріжжя на 2015-2017 роки</t>
  </si>
  <si>
    <t>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</si>
  <si>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      м. Запоріжжя на 2015-2017 роки</t>
  </si>
  <si>
    <t>виконання Програми розвитку та утримання житлово-комунального господарства м. Запоріжжя на 2015-2017 роки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</si>
  <si>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</si>
  <si>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</si>
  <si>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капітальний ремонт систем димовидалення та пожежогасіння</t>
  </si>
  <si>
    <t>оплата за виконані роботи з капітального ремонту житлового фонду у 2014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</si>
  <si>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2014 році</t>
  </si>
  <si>
    <t>оплата за виконані роботи з поточного ремонту внутрішньоквартальних доріг у 2014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</si>
  <si>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2014 році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</si>
  <si>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</si>
  <si>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</si>
  <si>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</si>
  <si>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</si>
  <si>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</si>
  <si>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 xml:space="preserve">оплата за виконані у 2014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</si>
  <si>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2014 році)</t>
  </si>
  <si>
    <t>оплата за роботи виконані у 2014 році</t>
  </si>
  <si>
    <t>інвентаризація об'єктів благоустрою (міські пляжі)</t>
  </si>
  <si>
    <t>влаштування зони відпочинку на міському пляжі для людей з обмеженими можливостями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</si>
  <si>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</si>
  <si>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</si>
  <si>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</si>
  <si>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</si>
  <si>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</si>
  <si>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</si>
  <si>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</si>
  <si>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</si>
  <si>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улаштування посадкових майданчиків на зупинках міського  громадського транспорту</t>
  </si>
  <si>
    <t>поточний  ремонт елементів благоустрою та штучних споруд</t>
  </si>
  <si>
    <t>догляд за зеленими насадженнями, в тому числі покіс трав</t>
  </si>
  <si>
    <t>відновлення дорожньої розмітки</t>
  </si>
  <si>
    <t>Проведення незалежної оцінки об'єктів благоустрою, в тому числі:</t>
  </si>
  <si>
    <t>незалежна оцінка шляхів з твердим покриттям та зелених насаджень</t>
  </si>
  <si>
    <t>косіння трави</t>
  </si>
  <si>
    <t>утримання громадських вбиралень (туалетів)</t>
  </si>
  <si>
    <t>поточний  ремонт громадської вбиральні</t>
  </si>
  <si>
    <t>поточний  ремонт понтонного мосту</t>
  </si>
  <si>
    <t>поточний ремонт колесо-відбійного брусу</t>
  </si>
  <si>
    <t>паспортизація доріг</t>
  </si>
  <si>
    <t>м.п.</t>
  </si>
  <si>
    <t>влаштування газонів</t>
  </si>
  <si>
    <t>посадка дерев</t>
  </si>
  <si>
    <t>Районна адміністрація Запорізької міської ради поШевченківському району</t>
  </si>
  <si>
    <t>нанесення дорожньої розмітки</t>
  </si>
  <si>
    <t>поточний ремонт об'єктів транспортної інфраструктури</t>
  </si>
  <si>
    <t>обрізка сухого, аварійно небезпечного гілля на деревах</t>
  </si>
  <si>
    <t>знесення сухих, аварійно небезпечних дерев</t>
  </si>
  <si>
    <t>фрезерування пеньків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</si>
  <si>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</si>
  <si>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</si>
  <si>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</si>
  <si>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</si>
  <si>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встановлення  малих архітектурних форм</t>
  </si>
  <si>
    <t>встановлення знаків регулювання дорожнього руху</t>
  </si>
  <si>
    <t>заміна знаків регулювання дорожнього руху</t>
  </si>
  <si>
    <t>утримання та поточний ремонт пам'ятників</t>
  </si>
  <si>
    <t>паспортизація штучних споруд</t>
  </si>
  <si>
    <t>проведення технічної інвентаризації, незалежної оцінки об'єктів благоустрою та зелених насаджень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</si>
  <si>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</si>
  <si>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</si>
  <si>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</si>
  <si>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Надання допомоги у вирішені житлових питань</t>
  </si>
  <si>
    <t>Забезпечення житлом окремих категорій населення, в тому числі:</t>
  </si>
  <si>
    <t xml:space="preserve">придбання квартир </t>
  </si>
  <si>
    <t>придбання квартир для призерів Олімпійських та Параолімпійських Ігор у Лондоні</t>
  </si>
  <si>
    <t>проекти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</si>
  <si>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</si>
  <si>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</si>
  <si>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</si>
  <si>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</si>
  <si>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</si>
  <si>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розміщення (доставка на місце та вивіз) контейнерів, а також вивіз та захоронення ТПВ</t>
  </si>
  <si>
    <t>Проведення технічної інвентаризації та паспортизації об’єктів благоустрою, в тому числі:</t>
  </si>
  <si>
    <t>інвентаризація об’єктів благоустрою</t>
  </si>
  <si>
    <t>паспортизація об’єктів благоустрою</t>
  </si>
  <si>
    <t>куб.м.</t>
  </si>
  <si>
    <t>Комунальне підриємство "Титан"</t>
  </si>
  <si>
    <t xml:space="preserve">Комунальне ремонтно-будівельне підприємство "Зеленбуд" </t>
  </si>
  <si>
    <t>Міське комунальне підриємство "Основаніє"</t>
  </si>
  <si>
    <t>Комунальне підприємство "Запоріжміськсвітло" (4 081,260 тис. грн. – видатки на поповнення статутного капіталу; 1 794,380 тис. грн. – видатки на які статутний капітал було збільшено відповідно до розпорядження міського голови від 24.09.2013 №281р «Про затвердження змін до третьої редакції статуту комунального підприємства електромереж зовнішнього освітлення "Запоріжміськсвітло")</t>
  </si>
  <si>
    <t>Комунальне підприємство "Експлуатаційне лінійне управління автомобільних шляхів" (11 359,256 тис.грн. – видатки на поповнення статутного капіталу; 1 193,200 тис.грн. – видатки на які статутний капітал було збільшено відповідно до розпорядження міського голови від 19.03.2013 №82р «Про затвердження змін до третьої редакції статуту комунального підприємства "Експлуатаційне лінійне управління автомобільних шляхів")</t>
  </si>
  <si>
    <t>внески у статутні капітали комунальних  підприємств міста (придбання спеціальної техніки), в тому числі: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</si>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</sst>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188" fontId="1" fillId="0" borderId="0" xfId="0" applyNumberFormat="1" applyFont="1" applyFill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center" vertical="top" wrapText="1"/>
    </xf>
    <xf numFmtId="191" fontId="3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188" fontId="12" fillId="0" borderId="10" xfId="0" applyNumberFormat="1" applyFont="1" applyFill="1" applyBorder="1" applyAlignment="1">
      <alignment horizontal="center" vertical="top" wrapText="1"/>
    </xf>
    <xf numFmtId="188" fontId="14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188" fontId="52" fillId="0" borderId="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0"/>
  <sheetViews>
    <sheetView tabSelected="1" view="pageBreakPreview" zoomScale="90" zoomScaleNormal="75" zoomScaleSheetLayoutView="90" zoomScalePageLayoutView="0" workbookViewId="0" topLeftCell="A255">
      <selection activeCell="C265" sqref="C265:C266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9" width="9.140625" style="2" customWidth="1"/>
    <col min="10" max="16384" width="9.140625" style="1" customWidth="1"/>
  </cols>
  <sheetData>
    <row r="1" spans="3:9" s="25" customFormat="1" ht="20.25" customHeight="1">
      <c r="C1" s="26"/>
      <c r="D1" s="26"/>
      <c r="E1" s="26"/>
      <c r="F1" s="101" t="s">
        <v>7</v>
      </c>
      <c r="G1" s="101"/>
      <c r="H1" s="101"/>
      <c r="I1" s="26"/>
    </row>
    <row r="2" spans="3:9" s="25" customFormat="1" ht="105.75" customHeight="1">
      <c r="C2" s="26"/>
      <c r="D2" s="26"/>
      <c r="E2" s="26"/>
      <c r="F2" s="101" t="s">
        <v>168</v>
      </c>
      <c r="G2" s="101"/>
      <c r="H2" s="101"/>
      <c r="I2" s="26"/>
    </row>
    <row r="4" spans="1:9" s="25" customFormat="1" ht="20.25">
      <c r="A4" s="103" t="s">
        <v>6</v>
      </c>
      <c r="B4" s="103"/>
      <c r="C4" s="103"/>
      <c r="D4" s="103"/>
      <c r="E4" s="103"/>
      <c r="F4" s="103"/>
      <c r="G4" s="103"/>
      <c r="H4" s="103"/>
      <c r="I4" s="26"/>
    </row>
    <row r="5" spans="1:9" s="25" customFormat="1" ht="20.25">
      <c r="A5" s="104" t="s">
        <v>169</v>
      </c>
      <c r="B5" s="104"/>
      <c r="C5" s="104"/>
      <c r="D5" s="104"/>
      <c r="E5" s="104"/>
      <c r="F5" s="104"/>
      <c r="G5" s="104"/>
      <c r="H5" s="104"/>
      <c r="I5" s="26"/>
    </row>
    <row r="7" spans="1:8" s="4" customFormat="1" ht="23.25" customHeight="1">
      <c r="A7" s="102" t="s">
        <v>0</v>
      </c>
      <c r="B7" s="102" t="s">
        <v>1</v>
      </c>
      <c r="C7" s="102" t="s">
        <v>2</v>
      </c>
      <c r="D7" s="102" t="s">
        <v>3</v>
      </c>
      <c r="E7" s="102" t="s">
        <v>103</v>
      </c>
      <c r="F7" s="102"/>
      <c r="G7" s="102"/>
      <c r="H7" s="102"/>
    </row>
    <row r="8" spans="1:8" s="4" customFormat="1" ht="23.25" customHeight="1">
      <c r="A8" s="102"/>
      <c r="B8" s="102"/>
      <c r="C8" s="102"/>
      <c r="D8" s="102"/>
      <c r="E8" s="102" t="s">
        <v>4</v>
      </c>
      <c r="F8" s="102" t="s">
        <v>5</v>
      </c>
      <c r="G8" s="102"/>
      <c r="H8" s="102"/>
    </row>
    <row r="9" spans="1:8" s="4" customFormat="1" ht="12.75">
      <c r="A9" s="102"/>
      <c r="B9" s="102"/>
      <c r="C9" s="102"/>
      <c r="D9" s="102"/>
      <c r="E9" s="102"/>
      <c r="F9" s="3">
        <v>2015</v>
      </c>
      <c r="G9" s="3">
        <v>2016</v>
      </c>
      <c r="H9" s="3">
        <v>2017</v>
      </c>
    </row>
    <row r="10" spans="1:8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s="4" customFormat="1" ht="12.75">
      <c r="A11" s="97" t="s">
        <v>102</v>
      </c>
      <c r="B11" s="98"/>
      <c r="C11" s="98"/>
      <c r="D11" s="98"/>
      <c r="E11" s="98"/>
      <c r="F11" s="98"/>
      <c r="G11" s="98"/>
      <c r="H11" s="99"/>
    </row>
    <row r="12" spans="1:8" s="4" customFormat="1" ht="12.75">
      <c r="A12" s="105" t="s">
        <v>108</v>
      </c>
      <c r="B12" s="6"/>
      <c r="C12" s="87" t="s">
        <v>19</v>
      </c>
      <c r="D12" s="87" t="s">
        <v>20</v>
      </c>
      <c r="E12" s="7">
        <f aca="true" t="shared" si="0" ref="E12:E28">F12+G12+H12</f>
        <v>702034.5265716999</v>
      </c>
      <c r="F12" s="7">
        <f>SUM(F13:F28)</f>
        <v>228584.20899999997</v>
      </c>
      <c r="G12" s="7">
        <f>SUM(G13:G28)</f>
        <v>230389.44893999997</v>
      </c>
      <c r="H12" s="7">
        <f>SUM(H13:H28)</f>
        <v>243060.86863169997</v>
      </c>
    </row>
    <row r="13" spans="1:8" s="4" customFormat="1" ht="25.5">
      <c r="A13" s="106"/>
      <c r="B13" s="8" t="s">
        <v>136</v>
      </c>
      <c r="C13" s="88"/>
      <c r="D13" s="88"/>
      <c r="E13" s="9">
        <f t="shared" si="0"/>
        <v>153818.67274160002</v>
      </c>
      <c r="F13" s="9">
        <v>48085.616</v>
      </c>
      <c r="G13" s="9">
        <f>F13*1.07</f>
        <v>51451.60912000001</v>
      </c>
      <c r="H13" s="9">
        <f>G13*1.055</f>
        <v>54281.447621600004</v>
      </c>
    </row>
    <row r="14" spans="1:8" s="4" customFormat="1" ht="25.5">
      <c r="A14" s="106"/>
      <c r="B14" s="8" t="s">
        <v>135</v>
      </c>
      <c r="C14" s="88"/>
      <c r="D14" s="88"/>
      <c r="E14" s="9">
        <f t="shared" si="0"/>
        <v>114720.8181844</v>
      </c>
      <c r="F14" s="9">
        <v>35863.144</v>
      </c>
      <c r="G14" s="9">
        <f aca="true" t="shared" si="1" ref="G14:G27">F14*1.07</f>
        <v>38373.564080000004</v>
      </c>
      <c r="H14" s="9">
        <f aca="true" t="shared" si="2" ref="H14:H27">G14*1.055</f>
        <v>40484.1101044</v>
      </c>
    </row>
    <row r="15" spans="1:8" s="4" customFormat="1" ht="25.5">
      <c r="A15" s="106"/>
      <c r="B15" s="8" t="s">
        <v>137</v>
      </c>
      <c r="C15" s="88"/>
      <c r="D15" s="88"/>
      <c r="E15" s="9">
        <f t="shared" si="0"/>
        <v>34039.909709600004</v>
      </c>
      <c r="F15" s="9">
        <v>10641.296</v>
      </c>
      <c r="G15" s="9">
        <f t="shared" si="1"/>
        <v>11386.186720000002</v>
      </c>
      <c r="H15" s="9">
        <f t="shared" si="2"/>
        <v>12012.4269896</v>
      </c>
    </row>
    <row r="16" spans="1:8" s="4" customFormat="1" ht="38.25">
      <c r="A16" s="106"/>
      <c r="B16" s="8" t="s">
        <v>174</v>
      </c>
      <c r="C16" s="88"/>
      <c r="D16" s="88"/>
      <c r="E16" s="9">
        <f t="shared" si="0"/>
        <v>58331.02975</v>
      </c>
      <c r="F16" s="9">
        <v>18235</v>
      </c>
      <c r="G16" s="9">
        <f t="shared" si="1"/>
        <v>19511.45</v>
      </c>
      <c r="H16" s="9">
        <f t="shared" si="2"/>
        <v>20584.57975</v>
      </c>
    </row>
    <row r="17" spans="1:8" s="4" customFormat="1" ht="25.5">
      <c r="A17" s="106"/>
      <c r="B17" s="8" t="s">
        <v>175</v>
      </c>
      <c r="C17" s="88"/>
      <c r="D17" s="88"/>
      <c r="E17" s="9">
        <f t="shared" si="0"/>
        <v>62653.0535643</v>
      </c>
      <c r="F17" s="9">
        <v>19586.118</v>
      </c>
      <c r="G17" s="9">
        <f t="shared" si="1"/>
        <v>20957.14626</v>
      </c>
      <c r="H17" s="9">
        <f t="shared" si="2"/>
        <v>22109.7893043</v>
      </c>
    </row>
    <row r="18" spans="1:8" s="4" customFormat="1" ht="12.75">
      <c r="A18" s="106"/>
      <c r="B18" s="8" t="s">
        <v>138</v>
      </c>
      <c r="C18" s="88"/>
      <c r="D18" s="88"/>
      <c r="E18" s="9">
        <f t="shared" si="0"/>
        <v>156.74365</v>
      </c>
      <c r="F18" s="9">
        <v>49</v>
      </c>
      <c r="G18" s="9">
        <f t="shared" si="1"/>
        <v>52.43</v>
      </c>
      <c r="H18" s="9">
        <f t="shared" si="2"/>
        <v>55.313649999999996</v>
      </c>
    </row>
    <row r="19" spans="1:8" s="4" customFormat="1" ht="38.25">
      <c r="A19" s="106"/>
      <c r="B19" s="8" t="s">
        <v>139</v>
      </c>
      <c r="C19" s="88"/>
      <c r="D19" s="88"/>
      <c r="E19" s="9">
        <f t="shared" si="0"/>
        <v>224357.83521664998</v>
      </c>
      <c r="F19" s="9">
        <f>72637.029-2500</f>
        <v>70137.029</v>
      </c>
      <c r="G19" s="9">
        <f t="shared" si="1"/>
        <v>75046.62103</v>
      </c>
      <c r="H19" s="9">
        <f t="shared" si="2"/>
        <v>79174.18518665</v>
      </c>
    </row>
    <row r="20" spans="1:8" s="4" customFormat="1" ht="25.5">
      <c r="A20" s="106"/>
      <c r="B20" s="8" t="s">
        <v>176</v>
      </c>
      <c r="C20" s="88"/>
      <c r="D20" s="88"/>
      <c r="E20" s="9">
        <f t="shared" si="0"/>
        <v>1343.517</v>
      </c>
      <c r="F20" s="9">
        <v>420</v>
      </c>
      <c r="G20" s="9">
        <f t="shared" si="1"/>
        <v>449.40000000000003</v>
      </c>
      <c r="H20" s="9">
        <f t="shared" si="2"/>
        <v>474.117</v>
      </c>
    </row>
    <row r="21" spans="1:8" s="4" customFormat="1" ht="12.75">
      <c r="A21" s="106"/>
      <c r="B21" s="8" t="s">
        <v>140</v>
      </c>
      <c r="C21" s="88"/>
      <c r="D21" s="88"/>
      <c r="E21" s="9">
        <f t="shared" si="0"/>
        <v>9951.4432144</v>
      </c>
      <c r="F21" s="9">
        <v>3110.944</v>
      </c>
      <c r="G21" s="9">
        <f t="shared" si="1"/>
        <v>3328.7100800000003</v>
      </c>
      <c r="H21" s="9">
        <f t="shared" si="2"/>
        <v>3511.7891344</v>
      </c>
    </row>
    <row r="22" spans="1:8" s="4" customFormat="1" ht="12.75">
      <c r="A22" s="106"/>
      <c r="B22" s="8" t="s">
        <v>141</v>
      </c>
      <c r="C22" s="88"/>
      <c r="D22" s="88"/>
      <c r="E22" s="9">
        <f t="shared" si="0"/>
        <v>3794.3671091</v>
      </c>
      <c r="F22" s="9">
        <f>270+55+861.166</f>
        <v>1186.1660000000002</v>
      </c>
      <c r="G22" s="9">
        <f t="shared" si="1"/>
        <v>1269.1976200000001</v>
      </c>
      <c r="H22" s="9">
        <f t="shared" si="2"/>
        <v>1339.0034891</v>
      </c>
    </row>
    <row r="23" spans="1:8" s="4" customFormat="1" ht="38.25">
      <c r="A23" s="106"/>
      <c r="B23" s="8" t="s">
        <v>142</v>
      </c>
      <c r="C23" s="88"/>
      <c r="D23" s="88"/>
      <c r="E23" s="9">
        <f t="shared" si="0"/>
        <v>5498.420094900001</v>
      </c>
      <c r="F23" s="9">
        <f>1420.374+298.5</f>
        <v>1718.874</v>
      </c>
      <c r="G23" s="9">
        <f t="shared" si="1"/>
        <v>1839.1951800000002</v>
      </c>
      <c r="H23" s="9">
        <f t="shared" si="2"/>
        <v>1940.3509149000001</v>
      </c>
    </row>
    <row r="24" spans="1:8" s="4" customFormat="1" ht="25.5">
      <c r="A24" s="106"/>
      <c r="B24" s="8" t="s">
        <v>151</v>
      </c>
      <c r="C24" s="88"/>
      <c r="D24" s="88"/>
      <c r="E24" s="9">
        <f t="shared" si="0"/>
        <v>6077.8150000000005</v>
      </c>
      <c r="F24" s="9">
        <v>1900</v>
      </c>
      <c r="G24" s="9">
        <f t="shared" si="1"/>
        <v>2033.0000000000002</v>
      </c>
      <c r="H24" s="9">
        <f t="shared" si="2"/>
        <v>2144.815</v>
      </c>
    </row>
    <row r="25" spans="1:8" s="4" customFormat="1" ht="12.75">
      <c r="A25" s="106"/>
      <c r="B25" s="8" t="s">
        <v>152</v>
      </c>
      <c r="C25" s="88"/>
      <c r="D25" s="88"/>
      <c r="E25" s="9">
        <f t="shared" si="0"/>
        <v>2269.6224611999996</v>
      </c>
      <c r="F25" s="9">
        <v>709.512</v>
      </c>
      <c r="G25" s="9">
        <f t="shared" si="1"/>
        <v>759.17784</v>
      </c>
      <c r="H25" s="9">
        <f t="shared" si="2"/>
        <v>800.9326211999999</v>
      </c>
    </row>
    <row r="26" spans="1:8" s="4" customFormat="1" ht="38.25">
      <c r="A26" s="106"/>
      <c r="B26" s="8" t="s">
        <v>143</v>
      </c>
      <c r="C26" s="88"/>
      <c r="D26" s="88"/>
      <c r="E26" s="9">
        <f t="shared" si="0"/>
        <v>558.3368755500001</v>
      </c>
      <c r="F26" s="9">
        <v>174.543</v>
      </c>
      <c r="G26" s="9">
        <f t="shared" si="1"/>
        <v>186.76101000000003</v>
      </c>
      <c r="H26" s="9">
        <f t="shared" si="2"/>
        <v>197.03286555000003</v>
      </c>
    </row>
    <row r="27" spans="1:8" s="4" customFormat="1" ht="25.5">
      <c r="A27" s="106"/>
      <c r="B27" s="8" t="s">
        <v>144</v>
      </c>
      <c r="C27" s="88"/>
      <c r="D27" s="88"/>
      <c r="E27" s="9">
        <f t="shared" si="0"/>
        <v>11195.975</v>
      </c>
      <c r="F27" s="9">
        <v>3500</v>
      </c>
      <c r="G27" s="9">
        <f t="shared" si="1"/>
        <v>3745</v>
      </c>
      <c r="H27" s="9">
        <f t="shared" si="2"/>
        <v>3950.975</v>
      </c>
    </row>
    <row r="28" spans="1:8" s="4" customFormat="1" ht="38.25">
      <c r="A28" s="106"/>
      <c r="B28" s="8" t="s">
        <v>177</v>
      </c>
      <c r="C28" s="88"/>
      <c r="D28" s="88"/>
      <c r="E28" s="9">
        <f t="shared" si="0"/>
        <v>13266.967</v>
      </c>
      <c r="F28" s="9">
        <f>42.142+13119.236+105.589</f>
        <v>13266.967</v>
      </c>
      <c r="G28" s="9"/>
      <c r="H28" s="9"/>
    </row>
    <row r="29" spans="1:8" s="4" customFormat="1" ht="12.75">
      <c r="A29" s="97" t="s">
        <v>104</v>
      </c>
      <c r="B29" s="98"/>
      <c r="C29" s="98"/>
      <c r="D29" s="98"/>
      <c r="E29" s="98"/>
      <c r="F29" s="98"/>
      <c r="G29" s="98"/>
      <c r="H29" s="99"/>
    </row>
    <row r="30" spans="1:8" s="4" customFormat="1" ht="12.75">
      <c r="A30" s="93" t="s">
        <v>109</v>
      </c>
      <c r="B30" s="6"/>
      <c r="C30" s="87" t="s">
        <v>19</v>
      </c>
      <c r="D30" s="87" t="s">
        <v>20</v>
      </c>
      <c r="E30" s="7">
        <f aca="true" t="shared" si="3" ref="E30:E39">F30+G30+H30</f>
        <v>44868.91849400001</v>
      </c>
      <c r="F30" s="7">
        <f>SUM(F31:F40)</f>
        <v>35061.08000000001</v>
      </c>
      <c r="G30" s="7">
        <f>SUM(G31:G40)</f>
        <v>4772.6708</v>
      </c>
      <c r="H30" s="7">
        <f>SUM(H31:H40)</f>
        <v>5035.167694</v>
      </c>
    </row>
    <row r="31" spans="1:8" s="4" customFormat="1" ht="51">
      <c r="A31" s="100"/>
      <c r="B31" s="8" t="s">
        <v>145</v>
      </c>
      <c r="C31" s="88"/>
      <c r="D31" s="88"/>
      <c r="E31" s="9">
        <f t="shared" si="3"/>
        <v>30000</v>
      </c>
      <c r="F31" s="9">
        <v>30000</v>
      </c>
      <c r="G31" s="9"/>
      <c r="H31" s="9"/>
    </row>
    <row r="32" spans="1:8" s="4" customFormat="1" ht="89.25">
      <c r="A32" s="100"/>
      <c r="B32" s="8" t="s">
        <v>146</v>
      </c>
      <c r="C32" s="88"/>
      <c r="D32" s="88"/>
      <c r="E32" s="9">
        <f t="shared" si="3"/>
        <v>1472.878494</v>
      </c>
      <c r="F32" s="9">
        <v>460.44</v>
      </c>
      <c r="G32" s="9">
        <f>F32*1.07</f>
        <v>492.67080000000004</v>
      </c>
      <c r="H32" s="9">
        <f>G32*1.055</f>
        <v>519.767694</v>
      </c>
    </row>
    <row r="33" spans="1:8" s="4" customFormat="1" ht="63.75">
      <c r="A33" s="100"/>
      <c r="B33" s="8" t="s">
        <v>181</v>
      </c>
      <c r="C33" s="88"/>
      <c r="D33" s="88"/>
      <c r="E33" s="9">
        <f t="shared" si="3"/>
        <v>12795.4</v>
      </c>
      <c r="F33" s="9">
        <v>4000</v>
      </c>
      <c r="G33" s="9">
        <f>F33*1.07</f>
        <v>4280</v>
      </c>
      <c r="H33" s="9">
        <f>G33*1.055</f>
        <v>4515.4</v>
      </c>
    </row>
    <row r="34" spans="1:8" s="4" customFormat="1" ht="38.25">
      <c r="A34" s="100"/>
      <c r="B34" s="37" t="s">
        <v>182</v>
      </c>
      <c r="C34" s="88"/>
      <c r="D34" s="88"/>
      <c r="E34" s="9">
        <f t="shared" si="3"/>
        <v>120</v>
      </c>
      <c r="F34" s="9">
        <v>120</v>
      </c>
      <c r="G34" s="9"/>
      <c r="H34" s="9"/>
    </row>
    <row r="35" spans="1:8" s="4" customFormat="1" ht="38.25">
      <c r="A35" s="100"/>
      <c r="B35" s="37" t="s">
        <v>183</v>
      </c>
      <c r="C35" s="88"/>
      <c r="D35" s="88"/>
      <c r="E35" s="9">
        <f t="shared" si="3"/>
        <v>120</v>
      </c>
      <c r="F35" s="9">
        <v>120</v>
      </c>
      <c r="G35" s="9"/>
      <c r="H35" s="9"/>
    </row>
    <row r="36" spans="1:8" s="4" customFormat="1" ht="51">
      <c r="A36" s="100"/>
      <c r="B36" s="37" t="s">
        <v>184</v>
      </c>
      <c r="C36" s="88"/>
      <c r="D36" s="88"/>
      <c r="E36" s="9">
        <f t="shared" si="3"/>
        <v>120</v>
      </c>
      <c r="F36" s="9">
        <v>120</v>
      </c>
      <c r="G36" s="9"/>
      <c r="H36" s="9"/>
    </row>
    <row r="37" spans="1:8" s="4" customFormat="1" ht="38.25">
      <c r="A37" s="100"/>
      <c r="B37" s="37" t="s">
        <v>185</v>
      </c>
      <c r="C37" s="88"/>
      <c r="D37" s="88"/>
      <c r="E37" s="9">
        <f t="shared" si="3"/>
        <v>120</v>
      </c>
      <c r="F37" s="9">
        <v>120</v>
      </c>
      <c r="G37" s="9"/>
      <c r="H37" s="9"/>
    </row>
    <row r="38" spans="1:8" s="4" customFormat="1" ht="102">
      <c r="A38" s="100"/>
      <c r="B38" s="8" t="s">
        <v>178</v>
      </c>
      <c r="C38" s="88"/>
      <c r="D38" s="88"/>
      <c r="E38" s="9">
        <f t="shared" si="3"/>
        <v>28.728</v>
      </c>
      <c r="F38" s="9">
        <v>28.728</v>
      </c>
      <c r="G38" s="9"/>
      <c r="H38" s="9"/>
    </row>
    <row r="39" spans="1:8" s="4" customFormat="1" ht="102">
      <c r="A39" s="100"/>
      <c r="B39" s="8" t="s">
        <v>179</v>
      </c>
      <c r="C39" s="88"/>
      <c r="D39" s="88"/>
      <c r="E39" s="9">
        <f t="shared" si="3"/>
        <v>90.514</v>
      </c>
      <c r="F39" s="9">
        <v>90.514</v>
      </c>
      <c r="G39" s="9"/>
      <c r="H39" s="9"/>
    </row>
    <row r="40" spans="1:8" s="4" customFormat="1" ht="63.75">
      <c r="A40" s="100"/>
      <c r="B40" s="8" t="s">
        <v>180</v>
      </c>
      <c r="C40" s="88"/>
      <c r="D40" s="88"/>
      <c r="E40" s="9">
        <f>F40+G40+H40</f>
        <v>1.398</v>
      </c>
      <c r="F40" s="9">
        <v>1.398</v>
      </c>
      <c r="G40" s="9"/>
      <c r="H40" s="9"/>
    </row>
    <row r="41" spans="1:8" s="4" customFormat="1" ht="12.75">
      <c r="A41" s="97" t="s">
        <v>105</v>
      </c>
      <c r="B41" s="98"/>
      <c r="C41" s="98"/>
      <c r="D41" s="98"/>
      <c r="E41" s="98"/>
      <c r="F41" s="98"/>
      <c r="G41" s="98"/>
      <c r="H41" s="99"/>
    </row>
    <row r="42" spans="1:8" s="4" customFormat="1" ht="12.75" customHeight="1">
      <c r="A42" s="110" t="s">
        <v>110</v>
      </c>
      <c r="B42" s="6"/>
      <c r="C42" s="91" t="s">
        <v>19</v>
      </c>
      <c r="D42" s="91" t="s">
        <v>20</v>
      </c>
      <c r="E42" s="7">
        <f aca="true" t="shared" si="4" ref="E42:E56">F42+G42+H42</f>
        <v>154155.471</v>
      </c>
      <c r="F42" s="7">
        <f>SUM(F43:F51)-F46-F47-F48-F49-F50</f>
        <v>115509.89499999999</v>
      </c>
      <c r="G42" s="7">
        <f>SUM(G43:G51)</f>
        <v>31388.812</v>
      </c>
      <c r="H42" s="7">
        <f>SUM(H43:H51)</f>
        <v>7256.764</v>
      </c>
    </row>
    <row r="43" spans="1:8" s="4" customFormat="1" ht="25.5" customHeight="1">
      <c r="A43" s="110"/>
      <c r="B43" s="8" t="s">
        <v>147</v>
      </c>
      <c r="C43" s="91"/>
      <c r="D43" s="91"/>
      <c r="E43" s="9">
        <f t="shared" si="4"/>
        <v>120618.077</v>
      </c>
      <c r="F43" s="9">
        <v>81972.501</v>
      </c>
      <c r="G43" s="9">
        <v>31388.812</v>
      </c>
      <c r="H43" s="9">
        <v>7256.764</v>
      </c>
    </row>
    <row r="44" spans="1:8" s="4" customFormat="1" ht="38.25">
      <c r="A44" s="110"/>
      <c r="B44" s="8" t="s">
        <v>186</v>
      </c>
      <c r="C44" s="91"/>
      <c r="D44" s="91"/>
      <c r="E44" s="9">
        <f t="shared" si="4"/>
        <v>4326.938</v>
      </c>
      <c r="F44" s="9">
        <f>323.174+2105.016+1898.748</f>
        <v>4326.938</v>
      </c>
      <c r="G44" s="9"/>
      <c r="H44" s="9"/>
    </row>
    <row r="45" spans="1:8" s="4" customFormat="1" ht="51">
      <c r="A45" s="110"/>
      <c r="B45" s="8" t="s">
        <v>253</v>
      </c>
      <c r="C45" s="91"/>
      <c r="D45" s="91"/>
      <c r="E45" s="9">
        <f t="shared" si="4"/>
        <v>29056.456</v>
      </c>
      <c r="F45" s="9">
        <v>29056.456</v>
      </c>
      <c r="G45" s="9"/>
      <c r="H45" s="9"/>
    </row>
    <row r="46" spans="1:8" s="4" customFormat="1" ht="204">
      <c r="A46" s="110"/>
      <c r="B46" s="21" t="s">
        <v>252</v>
      </c>
      <c r="C46" s="91"/>
      <c r="D46" s="91"/>
      <c r="E46" s="22">
        <f t="shared" si="4"/>
        <v>12552.456</v>
      </c>
      <c r="F46" s="22">
        <v>12552.456</v>
      </c>
      <c r="G46" s="9"/>
      <c r="H46" s="9"/>
    </row>
    <row r="47" spans="1:8" s="4" customFormat="1" ht="191.25">
      <c r="A47" s="110"/>
      <c r="B47" s="21" t="s">
        <v>251</v>
      </c>
      <c r="C47" s="91"/>
      <c r="D47" s="91"/>
      <c r="E47" s="22">
        <f t="shared" si="4"/>
        <v>5875.64</v>
      </c>
      <c r="F47" s="22">
        <v>5875.64</v>
      </c>
      <c r="G47" s="9"/>
      <c r="H47" s="9"/>
    </row>
    <row r="48" spans="1:8" s="4" customFormat="1" ht="38.25">
      <c r="A48" s="110"/>
      <c r="B48" s="21" t="s">
        <v>249</v>
      </c>
      <c r="C48" s="91"/>
      <c r="D48" s="91"/>
      <c r="E48" s="22">
        <f t="shared" si="4"/>
        <v>4690.8</v>
      </c>
      <c r="F48" s="22">
        <v>4690.8</v>
      </c>
      <c r="G48" s="9"/>
      <c r="H48" s="9"/>
    </row>
    <row r="49" spans="1:8" s="4" customFormat="1" ht="25.5">
      <c r="A49" s="110"/>
      <c r="B49" s="21" t="s">
        <v>248</v>
      </c>
      <c r="C49" s="91"/>
      <c r="D49" s="91"/>
      <c r="E49" s="22">
        <f t="shared" si="4"/>
        <v>1586.56</v>
      </c>
      <c r="F49" s="22">
        <v>1586.56</v>
      </c>
      <c r="G49" s="9"/>
      <c r="H49" s="9"/>
    </row>
    <row r="50" spans="1:8" s="60" customFormat="1" ht="25.5">
      <c r="A50" s="110"/>
      <c r="B50" s="21" t="s">
        <v>250</v>
      </c>
      <c r="C50" s="91"/>
      <c r="D50" s="91"/>
      <c r="E50" s="22">
        <f t="shared" si="4"/>
        <v>4351</v>
      </c>
      <c r="F50" s="22">
        <v>4351</v>
      </c>
      <c r="G50" s="22"/>
      <c r="H50" s="22"/>
    </row>
    <row r="51" spans="1:8" s="4" customFormat="1" ht="51">
      <c r="A51" s="110"/>
      <c r="B51" s="8" t="s">
        <v>187</v>
      </c>
      <c r="C51" s="91"/>
      <c r="D51" s="91"/>
      <c r="E51" s="9">
        <f t="shared" si="4"/>
        <v>154</v>
      </c>
      <c r="F51" s="9">
        <v>154</v>
      </c>
      <c r="G51" s="9"/>
      <c r="H51" s="9"/>
    </row>
    <row r="52" spans="1:8" s="4" customFormat="1" ht="12.75">
      <c r="A52" s="110" t="s">
        <v>110</v>
      </c>
      <c r="B52" s="8"/>
      <c r="C52" s="102" t="s">
        <v>106</v>
      </c>
      <c r="D52" s="102" t="s">
        <v>20</v>
      </c>
      <c r="E52" s="7">
        <f>F52+G52+H52</f>
        <v>4466.316</v>
      </c>
      <c r="F52" s="7">
        <f>SUM(F53:F54)</f>
        <v>4466.316</v>
      </c>
      <c r="G52" s="7">
        <f>SUM(G53:G54)</f>
        <v>0</v>
      </c>
      <c r="H52" s="7">
        <f>SUM(H53:H54)</f>
        <v>0</v>
      </c>
    </row>
    <row r="53" spans="1:8" s="4" customFormat="1" ht="38.25" customHeight="1">
      <c r="A53" s="110"/>
      <c r="B53" s="8" t="s">
        <v>147</v>
      </c>
      <c r="C53" s="102"/>
      <c r="D53" s="102"/>
      <c r="E53" s="9">
        <f t="shared" si="4"/>
        <v>4306.598</v>
      </c>
      <c r="F53" s="9">
        <v>4306.598</v>
      </c>
      <c r="G53" s="9"/>
      <c r="H53" s="9"/>
    </row>
    <row r="54" spans="1:8" s="4" customFormat="1" ht="38.25">
      <c r="A54" s="110"/>
      <c r="B54" s="8" t="s">
        <v>186</v>
      </c>
      <c r="C54" s="102"/>
      <c r="D54" s="102"/>
      <c r="E54" s="9">
        <f t="shared" si="4"/>
        <v>159.718</v>
      </c>
      <c r="F54" s="9">
        <v>159.718</v>
      </c>
      <c r="G54" s="9"/>
      <c r="H54" s="9"/>
    </row>
    <row r="55" spans="1:8" s="4" customFormat="1" ht="12.75">
      <c r="A55" s="110" t="s">
        <v>110</v>
      </c>
      <c r="B55" s="8"/>
      <c r="C55" s="107" t="s">
        <v>107</v>
      </c>
      <c r="D55" s="107" t="s">
        <v>20</v>
      </c>
      <c r="E55" s="7">
        <f t="shared" si="4"/>
        <v>6764.198</v>
      </c>
      <c r="F55" s="7">
        <f>SUM(F56:F56)</f>
        <v>6764.198</v>
      </c>
      <c r="G55" s="7">
        <f>SUM(G56:G56)</f>
        <v>0</v>
      </c>
      <c r="H55" s="7">
        <f>SUM(H56:H56)</f>
        <v>0</v>
      </c>
    </row>
    <row r="56" spans="1:8" s="4" customFormat="1" ht="38.25">
      <c r="A56" s="110"/>
      <c r="B56" s="8" t="s">
        <v>147</v>
      </c>
      <c r="C56" s="108"/>
      <c r="D56" s="108"/>
      <c r="E56" s="9">
        <f t="shared" si="4"/>
        <v>6764.198</v>
      </c>
      <c r="F56" s="9">
        <v>6764.198</v>
      </c>
      <c r="G56" s="9"/>
      <c r="H56" s="9"/>
    </row>
    <row r="57" spans="1:8" s="4" customFormat="1" ht="12.75">
      <c r="A57" s="85" t="s">
        <v>110</v>
      </c>
      <c r="B57" s="8"/>
      <c r="C57" s="107" t="s">
        <v>214</v>
      </c>
      <c r="D57" s="107" t="s">
        <v>20</v>
      </c>
      <c r="E57" s="7">
        <f>F57+G57+H57</f>
        <v>2500</v>
      </c>
      <c r="F57" s="7">
        <f>SUM(F58)</f>
        <v>2500</v>
      </c>
      <c r="G57" s="7">
        <f>SUM(G58)</f>
        <v>0</v>
      </c>
      <c r="H57" s="7">
        <f>SUM(H58)</f>
        <v>0</v>
      </c>
    </row>
    <row r="58" spans="1:8" s="4" customFormat="1" ht="42" customHeight="1">
      <c r="A58" s="95"/>
      <c r="B58" s="8" t="s">
        <v>148</v>
      </c>
      <c r="C58" s="109"/>
      <c r="D58" s="109"/>
      <c r="E58" s="9">
        <f>F58+G58+H58</f>
        <v>2500</v>
      </c>
      <c r="F58" s="9">
        <v>2500</v>
      </c>
      <c r="G58" s="9"/>
      <c r="H58" s="9"/>
    </row>
    <row r="59" spans="1:8" s="4" customFormat="1" ht="12.75">
      <c r="A59" s="97" t="s">
        <v>233</v>
      </c>
      <c r="B59" s="98"/>
      <c r="C59" s="98"/>
      <c r="D59" s="98"/>
      <c r="E59" s="98"/>
      <c r="F59" s="98"/>
      <c r="G59" s="98"/>
      <c r="H59" s="99"/>
    </row>
    <row r="60" spans="1:8" s="4" customFormat="1" ht="12.75">
      <c r="A60" s="85" t="s">
        <v>234</v>
      </c>
      <c r="B60" s="8"/>
      <c r="C60" s="111" t="s">
        <v>19</v>
      </c>
      <c r="D60" s="111" t="s">
        <v>20</v>
      </c>
      <c r="E60" s="7">
        <f>F60+G60+H60</f>
        <v>3870.326</v>
      </c>
      <c r="F60" s="63">
        <f>SUM(F61:F62)</f>
        <v>3870.326</v>
      </c>
      <c r="G60" s="63">
        <f>SUM(G61:G62)</f>
        <v>0</v>
      </c>
      <c r="H60" s="63">
        <f>SUM(H61:H62)</f>
        <v>0</v>
      </c>
    </row>
    <row r="61" spans="1:8" s="4" customFormat="1" ht="12.75">
      <c r="A61" s="86"/>
      <c r="B61" s="8" t="s">
        <v>235</v>
      </c>
      <c r="C61" s="112"/>
      <c r="D61" s="112"/>
      <c r="E61" s="9">
        <f>F61+G61+H61</f>
        <v>840.91</v>
      </c>
      <c r="F61" s="9">
        <v>840.91</v>
      </c>
      <c r="G61" s="63"/>
      <c r="H61" s="63"/>
    </row>
    <row r="62" spans="1:8" s="4" customFormat="1" ht="38.25">
      <c r="A62" s="86"/>
      <c r="B62" s="8" t="s">
        <v>236</v>
      </c>
      <c r="C62" s="112"/>
      <c r="D62" s="112"/>
      <c r="E62" s="9">
        <f>F62+G62+H62</f>
        <v>3029.416</v>
      </c>
      <c r="F62" s="9">
        <v>3029.416</v>
      </c>
      <c r="G62" s="63"/>
      <c r="H62" s="63"/>
    </row>
    <row r="63" spans="1:8" s="2" customFormat="1" ht="12.75">
      <c r="A63" s="89" t="s">
        <v>122</v>
      </c>
      <c r="B63" s="89"/>
      <c r="C63" s="89"/>
      <c r="D63" s="89"/>
      <c r="E63" s="89"/>
      <c r="F63" s="89"/>
      <c r="G63" s="89"/>
      <c r="H63" s="89"/>
    </row>
    <row r="64" spans="1:8" s="2" customFormat="1" ht="12.75">
      <c r="A64" s="90" t="s">
        <v>68</v>
      </c>
      <c r="B64" s="6"/>
      <c r="C64" s="91" t="s">
        <v>19</v>
      </c>
      <c r="D64" s="91" t="s">
        <v>20</v>
      </c>
      <c r="E64" s="7">
        <f aca="true" t="shared" si="5" ref="E64:E86">F64+G64+H64</f>
        <v>166421.6098225</v>
      </c>
      <c r="F64" s="7">
        <f>SUM(F65:F74)</f>
        <v>52369.789000000004</v>
      </c>
      <c r="G64" s="7">
        <f>SUM(G65:G74)</f>
        <v>55499.6695</v>
      </c>
      <c r="H64" s="7">
        <f>SUM(H65:H74)</f>
        <v>58552.1513225</v>
      </c>
    </row>
    <row r="65" spans="1:9" s="59" customFormat="1" ht="12.75" customHeight="1">
      <c r="A65" s="90"/>
      <c r="B65" s="21" t="s">
        <v>63</v>
      </c>
      <c r="C65" s="91"/>
      <c r="D65" s="91"/>
      <c r="E65" s="22">
        <f t="shared" si="5"/>
        <v>100443.89</v>
      </c>
      <c r="F65" s="22">
        <v>31400</v>
      </c>
      <c r="G65" s="22">
        <f>F65*1.07</f>
        <v>33598</v>
      </c>
      <c r="H65" s="22">
        <f>G65*1.055</f>
        <v>35445.89</v>
      </c>
      <c r="I65" s="76"/>
    </row>
    <row r="66" spans="1:8" ht="25.5">
      <c r="A66" s="90"/>
      <c r="B66" s="10" t="s">
        <v>167</v>
      </c>
      <c r="C66" s="91"/>
      <c r="D66" s="91"/>
      <c r="E66" s="9">
        <f t="shared" si="5"/>
        <v>18233.445</v>
      </c>
      <c r="F66" s="9">
        <v>5700</v>
      </c>
      <c r="G66" s="9">
        <f>F66*1.07</f>
        <v>6099</v>
      </c>
      <c r="H66" s="9">
        <f>G66*1.055</f>
        <v>6434.445</v>
      </c>
    </row>
    <row r="67" spans="1:8" ht="25.5">
      <c r="A67" s="90"/>
      <c r="B67" s="10" t="s">
        <v>64</v>
      </c>
      <c r="C67" s="91"/>
      <c r="D67" s="91"/>
      <c r="E67" s="9">
        <f t="shared" si="5"/>
        <v>33587.925</v>
      </c>
      <c r="F67" s="9">
        <v>10500</v>
      </c>
      <c r="G67" s="9">
        <f aca="true" t="shared" si="6" ref="G67:G73">F67*1.07</f>
        <v>11235</v>
      </c>
      <c r="H67" s="9">
        <f aca="true" t="shared" si="7" ref="H67:H73">G67*1.055</f>
        <v>11852.925</v>
      </c>
    </row>
    <row r="68" spans="1:8" ht="12.75">
      <c r="A68" s="90"/>
      <c r="B68" s="10" t="s">
        <v>65</v>
      </c>
      <c r="C68" s="91"/>
      <c r="D68" s="91"/>
      <c r="E68" s="9">
        <f t="shared" si="5"/>
        <v>4606.0369104</v>
      </c>
      <c r="F68" s="9">
        <v>1439.904</v>
      </c>
      <c r="G68" s="9">
        <f t="shared" si="6"/>
        <v>1540.69728</v>
      </c>
      <c r="H68" s="9">
        <f t="shared" si="7"/>
        <v>1625.4356304</v>
      </c>
    </row>
    <row r="69" spans="1:8" ht="12.75">
      <c r="A69" s="90"/>
      <c r="B69" s="10" t="s">
        <v>66</v>
      </c>
      <c r="C69" s="91"/>
      <c r="D69" s="91"/>
      <c r="E69" s="9">
        <f t="shared" si="5"/>
        <v>1819.9729121000003</v>
      </c>
      <c r="F69" s="9">
        <f>500+68.946</f>
        <v>568.946</v>
      </c>
      <c r="G69" s="9">
        <f t="shared" si="6"/>
        <v>608.7722200000001</v>
      </c>
      <c r="H69" s="9">
        <f t="shared" si="7"/>
        <v>642.2546921</v>
      </c>
    </row>
    <row r="70" spans="1:8" ht="25.5">
      <c r="A70" s="90"/>
      <c r="B70" s="10" t="s">
        <v>189</v>
      </c>
      <c r="C70" s="91"/>
      <c r="D70" s="91"/>
      <c r="E70" s="9">
        <f>F70+G70+H70</f>
        <v>11.949</v>
      </c>
      <c r="F70" s="9">
        <v>11.949</v>
      </c>
      <c r="G70" s="9"/>
      <c r="H70" s="9"/>
    </row>
    <row r="71" spans="1:8" ht="12.75">
      <c r="A71" s="90"/>
      <c r="B71" s="10" t="s">
        <v>28</v>
      </c>
      <c r="C71" s="91"/>
      <c r="D71" s="91"/>
      <c r="E71" s="9">
        <f t="shared" si="5"/>
        <v>1247.5515</v>
      </c>
      <c r="F71" s="9">
        <v>390</v>
      </c>
      <c r="G71" s="9">
        <f t="shared" si="6"/>
        <v>417.3</v>
      </c>
      <c r="H71" s="9">
        <f t="shared" si="7"/>
        <v>440.25149999999996</v>
      </c>
    </row>
    <row r="72" spans="1:8" ht="38.25">
      <c r="A72" s="90"/>
      <c r="B72" s="10" t="s">
        <v>157</v>
      </c>
      <c r="C72" s="91"/>
      <c r="D72" s="91"/>
      <c r="E72" s="9">
        <f t="shared" si="5"/>
        <v>1183.5745000000002</v>
      </c>
      <c r="F72" s="9">
        <f>70+300</f>
        <v>370</v>
      </c>
      <c r="G72" s="9">
        <f t="shared" si="6"/>
        <v>395.90000000000003</v>
      </c>
      <c r="H72" s="9">
        <f t="shared" si="7"/>
        <v>417.6745</v>
      </c>
    </row>
    <row r="73" spans="1:8" ht="25.5">
      <c r="A73" s="90"/>
      <c r="B73" s="10" t="s">
        <v>83</v>
      </c>
      <c r="C73" s="91"/>
      <c r="D73" s="91"/>
      <c r="E73" s="9">
        <f>F73+G73+H73</f>
        <v>4798.275</v>
      </c>
      <c r="F73" s="9">
        <v>1500</v>
      </c>
      <c r="G73" s="9">
        <f t="shared" si="6"/>
        <v>1605</v>
      </c>
      <c r="H73" s="9">
        <f t="shared" si="7"/>
        <v>1693.2749999999999</v>
      </c>
    </row>
    <row r="74" spans="1:9" ht="25.5">
      <c r="A74" s="90"/>
      <c r="B74" s="8" t="s">
        <v>188</v>
      </c>
      <c r="C74" s="91"/>
      <c r="D74" s="91"/>
      <c r="E74" s="9">
        <f>F74+G74+H74</f>
        <v>488.99</v>
      </c>
      <c r="F74" s="9">
        <f>49.24+52.916+6.665+17.71+362.459</f>
        <v>488.99</v>
      </c>
      <c r="G74" s="9"/>
      <c r="H74" s="9"/>
      <c r="I74" s="77">
        <v>362.459</v>
      </c>
    </row>
    <row r="75" spans="1:8" ht="12.75" customHeight="1">
      <c r="A75" s="85" t="s">
        <v>69</v>
      </c>
      <c r="B75" s="10"/>
      <c r="C75" s="87" t="s">
        <v>19</v>
      </c>
      <c r="D75" s="87" t="s">
        <v>20</v>
      </c>
      <c r="E75" s="7">
        <f t="shared" si="5"/>
        <v>34444.08711115</v>
      </c>
      <c r="F75" s="7">
        <f>SUM(F76:F81)</f>
        <v>10783.143999999998</v>
      </c>
      <c r="G75" s="7">
        <f>SUM(G76:G81)</f>
        <v>11513.84093</v>
      </c>
      <c r="H75" s="7">
        <f>SUM(H76:H81)</f>
        <v>12147.10218115</v>
      </c>
    </row>
    <row r="76" spans="1:8" ht="12.75">
      <c r="A76" s="86"/>
      <c r="B76" s="10" t="s">
        <v>159</v>
      </c>
      <c r="C76" s="88"/>
      <c r="D76" s="88"/>
      <c r="E76" s="9">
        <f t="shared" si="5"/>
        <v>28149.879999999997</v>
      </c>
      <c r="F76" s="9">
        <v>8800</v>
      </c>
      <c r="G76" s="9">
        <f>F76*1.07</f>
        <v>9416</v>
      </c>
      <c r="H76" s="9">
        <f>G76*1.055</f>
        <v>9933.88</v>
      </c>
    </row>
    <row r="77" spans="1:8" ht="25.5">
      <c r="A77" s="86"/>
      <c r="B77" s="8" t="s">
        <v>27</v>
      </c>
      <c r="C77" s="88"/>
      <c r="D77" s="88"/>
      <c r="E77" s="9">
        <f t="shared" si="5"/>
        <v>3198.85</v>
      </c>
      <c r="F77" s="9">
        <v>1000</v>
      </c>
      <c r="G77" s="9">
        <f>F77*1.07</f>
        <v>1070</v>
      </c>
      <c r="H77" s="9">
        <f>G77*1.055</f>
        <v>1128.85</v>
      </c>
    </row>
    <row r="78" spans="1:8" ht="12.75">
      <c r="A78" s="86"/>
      <c r="B78" s="10" t="s">
        <v>70</v>
      </c>
      <c r="C78" s="88"/>
      <c r="D78" s="88"/>
      <c r="E78" s="9">
        <f t="shared" si="5"/>
        <v>467.8574033000001</v>
      </c>
      <c r="F78" s="9">
        <v>146.258</v>
      </c>
      <c r="G78" s="9">
        <f>F78*1.07</f>
        <v>156.49606000000003</v>
      </c>
      <c r="H78" s="9">
        <f>G78*1.055</f>
        <v>165.10334330000003</v>
      </c>
    </row>
    <row r="79" spans="1:8" ht="12.75">
      <c r="A79" s="86"/>
      <c r="B79" s="10" t="s">
        <v>71</v>
      </c>
      <c r="C79" s="88"/>
      <c r="D79" s="88"/>
      <c r="E79" s="9">
        <f t="shared" si="5"/>
        <v>241.27326125000002</v>
      </c>
      <c r="F79" s="9">
        <v>75.425</v>
      </c>
      <c r="G79" s="9">
        <f>F79*1.07</f>
        <v>80.70475</v>
      </c>
      <c r="H79" s="9">
        <f>G79*1.055</f>
        <v>85.14351125</v>
      </c>
    </row>
    <row r="80" spans="1:8" ht="12.75">
      <c r="A80" s="86"/>
      <c r="B80" s="10" t="s">
        <v>72</v>
      </c>
      <c r="C80" s="88"/>
      <c r="D80" s="88"/>
      <c r="E80" s="9">
        <f t="shared" si="5"/>
        <v>2363.6814466000005</v>
      </c>
      <c r="F80" s="9">
        <v>738.916</v>
      </c>
      <c r="G80" s="9">
        <f>F80*1.07</f>
        <v>790.6401200000001</v>
      </c>
      <c r="H80" s="9">
        <f>G80*1.055</f>
        <v>834.1253266000001</v>
      </c>
    </row>
    <row r="81" spans="1:8" ht="25.5">
      <c r="A81" s="95"/>
      <c r="B81" s="8" t="s">
        <v>188</v>
      </c>
      <c r="C81" s="92"/>
      <c r="D81" s="92"/>
      <c r="E81" s="9">
        <f>F81+G81+H81</f>
        <v>22.545</v>
      </c>
      <c r="F81" s="9">
        <f>1.561+20.984</f>
        <v>22.545</v>
      </c>
      <c r="G81" s="22"/>
      <c r="H81" s="22"/>
    </row>
    <row r="82" spans="1:8" ht="12.75">
      <c r="A82" s="90" t="s">
        <v>73</v>
      </c>
      <c r="B82" s="10"/>
      <c r="C82" s="91" t="s">
        <v>19</v>
      </c>
      <c r="D82" s="87" t="s">
        <v>20</v>
      </c>
      <c r="E82" s="7">
        <f t="shared" si="5"/>
        <v>384.70969525</v>
      </c>
      <c r="F82" s="7">
        <f>SUM(F83:F86)</f>
        <v>120.26500000000001</v>
      </c>
      <c r="G82" s="7">
        <f>SUM(G83:G86)</f>
        <v>128.68355</v>
      </c>
      <c r="H82" s="7">
        <f>SUM(H83:H86)</f>
        <v>135.76114525</v>
      </c>
    </row>
    <row r="83" spans="1:8" ht="25.5">
      <c r="A83" s="90"/>
      <c r="B83" s="10" t="s">
        <v>74</v>
      </c>
      <c r="C83" s="91"/>
      <c r="D83" s="88"/>
      <c r="E83" s="9">
        <f t="shared" si="5"/>
        <v>51.82137</v>
      </c>
      <c r="F83" s="9">
        <v>16.2</v>
      </c>
      <c r="G83" s="9">
        <f aca="true" t="shared" si="8" ref="G83:G98">F83*1.07</f>
        <v>17.334</v>
      </c>
      <c r="H83" s="9">
        <f aca="true" t="shared" si="9" ref="H83:H98">G83*1.055</f>
        <v>18.28737</v>
      </c>
    </row>
    <row r="84" spans="1:8" ht="25.5">
      <c r="A84" s="90"/>
      <c r="B84" s="10" t="s">
        <v>75</v>
      </c>
      <c r="C84" s="91"/>
      <c r="D84" s="88"/>
      <c r="E84" s="9">
        <f t="shared" si="5"/>
        <v>70.96648725</v>
      </c>
      <c r="F84" s="9">
        <v>22.185</v>
      </c>
      <c r="G84" s="9">
        <f t="shared" si="8"/>
        <v>23.73795</v>
      </c>
      <c r="H84" s="9">
        <f t="shared" si="9"/>
        <v>25.04353725</v>
      </c>
    </row>
    <row r="85" spans="1:8" ht="25.5">
      <c r="A85" s="90"/>
      <c r="B85" s="10" t="s">
        <v>76</v>
      </c>
      <c r="C85" s="91"/>
      <c r="D85" s="88"/>
      <c r="E85" s="9">
        <f t="shared" si="5"/>
        <v>229.35754500000002</v>
      </c>
      <c r="F85" s="9">
        <v>71.7</v>
      </c>
      <c r="G85" s="9">
        <f t="shared" si="8"/>
        <v>76.71900000000001</v>
      </c>
      <c r="H85" s="9">
        <f t="shared" si="9"/>
        <v>80.938545</v>
      </c>
    </row>
    <row r="86" spans="1:8" ht="38.25">
      <c r="A86" s="90"/>
      <c r="B86" s="10" t="s">
        <v>77</v>
      </c>
      <c r="C86" s="91"/>
      <c r="D86" s="92"/>
      <c r="E86" s="9">
        <f t="shared" si="5"/>
        <v>32.564293</v>
      </c>
      <c r="F86" s="9">
        <v>10.18</v>
      </c>
      <c r="G86" s="9">
        <f t="shared" si="8"/>
        <v>10.8926</v>
      </c>
      <c r="H86" s="9">
        <f t="shared" si="9"/>
        <v>11.491693</v>
      </c>
    </row>
    <row r="87" spans="1:8" ht="12.75" customHeight="1">
      <c r="A87" s="85" t="s">
        <v>78</v>
      </c>
      <c r="B87" s="10"/>
      <c r="C87" s="87" t="s">
        <v>19</v>
      </c>
      <c r="D87" s="87" t="s">
        <v>20</v>
      </c>
      <c r="E87" s="7">
        <f aca="true" t="shared" si="10" ref="E87:E98">F87+G87+H87</f>
        <v>200112.49423065002</v>
      </c>
      <c r="F87" s="7">
        <f>SUM(F88:F99)</f>
        <v>62656.512</v>
      </c>
      <c r="G87" s="7">
        <f>SUM(G88:G99)</f>
        <v>66888.55583</v>
      </c>
      <c r="H87" s="7">
        <f>SUM(H88:H99)</f>
        <v>70567.42640065</v>
      </c>
    </row>
    <row r="88" spans="1:9" s="59" customFormat="1" ht="12.75">
      <c r="A88" s="86"/>
      <c r="B88" s="58" t="s">
        <v>161</v>
      </c>
      <c r="C88" s="88"/>
      <c r="D88" s="88"/>
      <c r="E88" s="22">
        <f t="shared" si="10"/>
        <v>112352.6071662</v>
      </c>
      <c r="F88" s="22">
        <v>35122.812</v>
      </c>
      <c r="G88" s="22">
        <f t="shared" si="8"/>
        <v>37581.408840000004</v>
      </c>
      <c r="H88" s="22">
        <f t="shared" si="9"/>
        <v>39648.3863262</v>
      </c>
      <c r="I88" s="76"/>
    </row>
    <row r="89" spans="1:8" ht="25.5">
      <c r="A89" s="86"/>
      <c r="B89" s="10" t="s">
        <v>164</v>
      </c>
      <c r="C89" s="88"/>
      <c r="D89" s="88"/>
      <c r="E89" s="9">
        <f t="shared" si="10"/>
        <v>319.885</v>
      </c>
      <c r="F89" s="9">
        <v>100</v>
      </c>
      <c r="G89" s="9">
        <f t="shared" si="8"/>
        <v>107</v>
      </c>
      <c r="H89" s="9">
        <f t="shared" si="9"/>
        <v>112.88499999999999</v>
      </c>
    </row>
    <row r="90" spans="1:8" ht="12.75">
      <c r="A90" s="86"/>
      <c r="B90" s="10" t="s">
        <v>23</v>
      </c>
      <c r="C90" s="88"/>
      <c r="D90" s="88"/>
      <c r="E90" s="9">
        <f t="shared" si="10"/>
        <v>3198.85</v>
      </c>
      <c r="F90" s="9">
        <v>1000</v>
      </c>
      <c r="G90" s="9">
        <f t="shared" si="8"/>
        <v>1070</v>
      </c>
      <c r="H90" s="9">
        <f t="shared" si="9"/>
        <v>1128.85</v>
      </c>
    </row>
    <row r="91" spans="1:8" ht="25.5">
      <c r="A91" s="86"/>
      <c r="B91" s="10" t="s">
        <v>79</v>
      </c>
      <c r="C91" s="88"/>
      <c r="D91" s="88"/>
      <c r="E91" s="9">
        <f t="shared" si="10"/>
        <v>14394.825</v>
      </c>
      <c r="F91" s="9">
        <v>4500</v>
      </c>
      <c r="G91" s="9">
        <f t="shared" si="8"/>
        <v>4815</v>
      </c>
      <c r="H91" s="9">
        <f t="shared" si="9"/>
        <v>5079.825</v>
      </c>
    </row>
    <row r="92" spans="1:8" ht="38.25">
      <c r="A92" s="86"/>
      <c r="B92" s="10" t="s">
        <v>84</v>
      </c>
      <c r="C92" s="88"/>
      <c r="D92" s="88"/>
      <c r="E92" s="9">
        <f>F92+G92+H92</f>
        <v>191.93099999999998</v>
      </c>
      <c r="F92" s="9">
        <v>60</v>
      </c>
      <c r="G92" s="9">
        <f t="shared" si="8"/>
        <v>64.2</v>
      </c>
      <c r="H92" s="9">
        <f t="shared" si="9"/>
        <v>67.731</v>
      </c>
    </row>
    <row r="93" spans="1:8" ht="25.5">
      <c r="A93" s="86"/>
      <c r="B93" s="10" t="s">
        <v>46</v>
      </c>
      <c r="C93" s="88"/>
      <c r="D93" s="88"/>
      <c r="E93" s="9">
        <f>F93+G93+H93</f>
        <v>58890.828499999996</v>
      </c>
      <c r="F93" s="9">
        <f>18000+410</f>
        <v>18410</v>
      </c>
      <c r="G93" s="9">
        <f t="shared" si="8"/>
        <v>19698.7</v>
      </c>
      <c r="H93" s="9">
        <f t="shared" si="9"/>
        <v>20782.1285</v>
      </c>
    </row>
    <row r="94" spans="1:8" ht="38.25">
      <c r="A94" s="86"/>
      <c r="B94" s="10" t="s">
        <v>80</v>
      </c>
      <c r="C94" s="88"/>
      <c r="D94" s="88"/>
      <c r="E94" s="9">
        <f t="shared" si="10"/>
        <v>191.93099999999998</v>
      </c>
      <c r="F94" s="9">
        <v>60</v>
      </c>
      <c r="G94" s="9">
        <f t="shared" si="8"/>
        <v>64.2</v>
      </c>
      <c r="H94" s="9">
        <f t="shared" si="9"/>
        <v>67.731</v>
      </c>
    </row>
    <row r="95" spans="1:8" ht="38.25">
      <c r="A95" s="86"/>
      <c r="B95" s="10" t="s">
        <v>190</v>
      </c>
      <c r="C95" s="88"/>
      <c r="D95" s="88"/>
      <c r="E95" s="9">
        <f t="shared" si="10"/>
        <v>319.42756445</v>
      </c>
      <c r="F95" s="9">
        <v>99.857</v>
      </c>
      <c r="G95" s="9">
        <f t="shared" si="8"/>
        <v>106.84699</v>
      </c>
      <c r="H95" s="9">
        <f t="shared" si="9"/>
        <v>112.72357445</v>
      </c>
    </row>
    <row r="96" spans="1:8" ht="25.5">
      <c r="A96" s="86"/>
      <c r="B96" s="10" t="s">
        <v>81</v>
      </c>
      <c r="C96" s="88"/>
      <c r="D96" s="88"/>
      <c r="E96" s="9">
        <f t="shared" si="10"/>
        <v>5438.045</v>
      </c>
      <c r="F96" s="9">
        <v>1700</v>
      </c>
      <c r="G96" s="9">
        <f t="shared" si="8"/>
        <v>1819</v>
      </c>
      <c r="H96" s="9">
        <f t="shared" si="9"/>
        <v>1919.0449999999998</v>
      </c>
    </row>
    <row r="97" spans="1:8" ht="25.5">
      <c r="A97" s="86"/>
      <c r="B97" s="10" t="s">
        <v>82</v>
      </c>
      <c r="C97" s="88"/>
      <c r="D97" s="88"/>
      <c r="E97" s="9">
        <f t="shared" si="10"/>
        <v>191.93099999999998</v>
      </c>
      <c r="F97" s="9">
        <v>60</v>
      </c>
      <c r="G97" s="9">
        <f t="shared" si="8"/>
        <v>64.2</v>
      </c>
      <c r="H97" s="9">
        <f t="shared" si="9"/>
        <v>67.731</v>
      </c>
    </row>
    <row r="98" spans="1:8" ht="25.5">
      <c r="A98" s="86"/>
      <c r="B98" s="8" t="s">
        <v>60</v>
      </c>
      <c r="C98" s="88"/>
      <c r="D98" s="88"/>
      <c r="E98" s="9">
        <f t="shared" si="10"/>
        <v>4478.389999999999</v>
      </c>
      <c r="F98" s="9">
        <v>1400</v>
      </c>
      <c r="G98" s="9">
        <f t="shared" si="8"/>
        <v>1498</v>
      </c>
      <c r="H98" s="9">
        <f t="shared" si="9"/>
        <v>1580.3899999999999</v>
      </c>
    </row>
    <row r="99" spans="1:9" ht="25.5">
      <c r="A99" s="86"/>
      <c r="B99" s="8" t="s">
        <v>188</v>
      </c>
      <c r="C99" s="92"/>
      <c r="D99" s="92"/>
      <c r="E99" s="9">
        <f>F99+G99+H99</f>
        <v>143.84300000000002</v>
      </c>
      <c r="F99" s="9">
        <f>4.055+39.448+22.709+14.53+63.101</f>
        <v>143.84300000000002</v>
      </c>
      <c r="G99" s="9"/>
      <c r="H99" s="9"/>
      <c r="I99" s="77">
        <v>63.101</v>
      </c>
    </row>
    <row r="100" spans="1:8" ht="12.75" customHeight="1">
      <c r="A100" s="85" t="s">
        <v>85</v>
      </c>
      <c r="B100" s="8"/>
      <c r="C100" s="87" t="s">
        <v>19</v>
      </c>
      <c r="D100" s="87" t="s">
        <v>20</v>
      </c>
      <c r="E100" s="7">
        <f aca="true" t="shared" si="11" ref="E100:E108">F100+G100+H100</f>
        <v>89144.79039765001</v>
      </c>
      <c r="F100" s="7">
        <f>SUM(F101:F105)</f>
        <v>28539.891</v>
      </c>
      <c r="G100" s="7">
        <f>SUM(G101:G105)</f>
        <v>29491.435230000006</v>
      </c>
      <c r="H100" s="7">
        <f>SUM(H101:H105)</f>
        <v>31113.46416765</v>
      </c>
    </row>
    <row r="101" spans="1:9" s="59" customFormat="1" ht="25.5">
      <c r="A101" s="86"/>
      <c r="B101" s="58" t="s">
        <v>61</v>
      </c>
      <c r="C101" s="88"/>
      <c r="D101" s="88"/>
      <c r="E101" s="22">
        <f t="shared" si="11"/>
        <v>83048.82839765001</v>
      </c>
      <c r="F101" s="22">
        <f>400.516+11593.464+14498.164-1000+469.945</f>
        <v>25962.089</v>
      </c>
      <c r="G101" s="22">
        <f>F101*1.07</f>
        <v>27779.435230000003</v>
      </c>
      <c r="H101" s="22">
        <f>G101*1.055</f>
        <v>29307.30416765</v>
      </c>
      <c r="I101" s="76"/>
    </row>
    <row r="102" spans="1:8" ht="12.75">
      <c r="A102" s="86"/>
      <c r="B102" s="10" t="s">
        <v>191</v>
      </c>
      <c r="C102" s="88"/>
      <c r="D102" s="88"/>
      <c r="E102" s="9">
        <f t="shared" si="11"/>
        <v>319.885</v>
      </c>
      <c r="F102" s="9">
        <v>100</v>
      </c>
      <c r="G102" s="9">
        <f>F102*1.07</f>
        <v>107</v>
      </c>
      <c r="H102" s="9">
        <f>G102*1.055</f>
        <v>112.88499999999999</v>
      </c>
    </row>
    <row r="103" spans="1:8" ht="12.75">
      <c r="A103" s="86"/>
      <c r="B103" s="10" t="s">
        <v>213</v>
      </c>
      <c r="C103" s="88"/>
      <c r="D103" s="88"/>
      <c r="E103" s="9">
        <f t="shared" si="11"/>
        <v>3751.4449398</v>
      </c>
      <c r="F103" s="9">
        <v>1172.748</v>
      </c>
      <c r="G103" s="9">
        <f>F103*1.07</f>
        <v>1254.8403600000001</v>
      </c>
      <c r="H103" s="9">
        <f>G103*1.055</f>
        <v>1323.8565798</v>
      </c>
    </row>
    <row r="104" spans="1:8" ht="12.75">
      <c r="A104" s="86"/>
      <c r="B104" s="10" t="s">
        <v>212</v>
      </c>
      <c r="C104" s="88"/>
      <c r="D104" s="88"/>
      <c r="E104" s="9">
        <f t="shared" si="11"/>
        <v>1046.8300602</v>
      </c>
      <c r="F104" s="9">
        <v>327.252</v>
      </c>
      <c r="G104" s="9">
        <f>F104*1.07</f>
        <v>350.15964</v>
      </c>
      <c r="H104" s="9">
        <f>G104*1.055</f>
        <v>369.4184202</v>
      </c>
    </row>
    <row r="105" spans="1:9" ht="25.5">
      <c r="A105" s="86"/>
      <c r="B105" s="8" t="s">
        <v>188</v>
      </c>
      <c r="C105" s="88"/>
      <c r="D105" s="88"/>
      <c r="E105" s="9">
        <f>F105+G105+H105</f>
        <v>977.802</v>
      </c>
      <c r="F105" s="9">
        <f>244.024+74.38+0.001+2.869+364.436+292.092</f>
        <v>977.802</v>
      </c>
      <c r="G105" s="22"/>
      <c r="H105" s="22"/>
      <c r="I105" s="78">
        <f>2.869+364.436+292.092</f>
        <v>659.3969999999999</v>
      </c>
    </row>
    <row r="106" spans="1:8" ht="12.75" customHeight="1">
      <c r="A106" s="85" t="s">
        <v>68</v>
      </c>
      <c r="B106" s="8"/>
      <c r="C106" s="87" t="s">
        <v>29</v>
      </c>
      <c r="D106" s="87" t="s">
        <v>20</v>
      </c>
      <c r="E106" s="7">
        <f t="shared" si="11"/>
        <v>337.96809905</v>
      </c>
      <c r="F106" s="7">
        <f>SUM(F107:F108)</f>
        <v>105.653</v>
      </c>
      <c r="G106" s="7">
        <f>SUM(G107:G108)</f>
        <v>113.04871</v>
      </c>
      <c r="H106" s="7">
        <f>SUM(H107:H108)</f>
        <v>119.26638905</v>
      </c>
    </row>
    <row r="107" spans="1:8" ht="25.5">
      <c r="A107" s="86"/>
      <c r="B107" s="10" t="s">
        <v>46</v>
      </c>
      <c r="C107" s="88"/>
      <c r="D107" s="88"/>
      <c r="E107" s="9">
        <f t="shared" si="11"/>
        <v>316.68615</v>
      </c>
      <c r="F107" s="9">
        <v>99</v>
      </c>
      <c r="G107" s="9">
        <f>F107*1.07</f>
        <v>105.93</v>
      </c>
      <c r="H107" s="9">
        <f>G107*1.055</f>
        <v>111.75615</v>
      </c>
    </row>
    <row r="108" spans="1:8" ht="25.5">
      <c r="A108" s="95"/>
      <c r="B108" s="10" t="s">
        <v>154</v>
      </c>
      <c r="C108" s="92"/>
      <c r="D108" s="92"/>
      <c r="E108" s="9">
        <f t="shared" si="11"/>
        <v>21.281949049999998</v>
      </c>
      <c r="F108" s="9">
        <v>6.653</v>
      </c>
      <c r="G108" s="9">
        <f>F108*1.07</f>
        <v>7.11871</v>
      </c>
      <c r="H108" s="9">
        <f>G108*1.055</f>
        <v>7.51023905</v>
      </c>
    </row>
    <row r="109" spans="1:8" ht="25.5" customHeight="1">
      <c r="A109" s="85" t="s">
        <v>153</v>
      </c>
      <c r="B109" s="10"/>
      <c r="C109" s="91" t="s">
        <v>29</v>
      </c>
      <c r="D109" s="91" t="s">
        <v>20</v>
      </c>
      <c r="E109" s="7">
        <f>F109+G109+H109</f>
        <v>457.2244259</v>
      </c>
      <c r="F109" s="7">
        <f>SUM(F110:F110)</f>
        <v>142.934</v>
      </c>
      <c r="G109" s="7">
        <f>SUM(G110:G110)</f>
        <v>152.93938</v>
      </c>
      <c r="H109" s="7">
        <f>SUM(H110:H110)</f>
        <v>161.3510459</v>
      </c>
    </row>
    <row r="110" spans="1:8" ht="25.5">
      <c r="A110" s="95"/>
      <c r="B110" s="10" t="s">
        <v>156</v>
      </c>
      <c r="C110" s="91"/>
      <c r="D110" s="91"/>
      <c r="E110" s="9">
        <f>F110+G110+H110</f>
        <v>457.2244259</v>
      </c>
      <c r="F110" s="9">
        <v>142.934</v>
      </c>
      <c r="G110" s="9">
        <f>F110*1.07</f>
        <v>152.93938</v>
      </c>
      <c r="H110" s="9">
        <f>G110*1.055</f>
        <v>161.3510459</v>
      </c>
    </row>
    <row r="111" spans="1:8" ht="12.75">
      <c r="A111" s="85" t="s">
        <v>78</v>
      </c>
      <c r="B111" s="8"/>
      <c r="C111" s="87" t="s">
        <v>29</v>
      </c>
      <c r="D111" s="87" t="s">
        <v>20</v>
      </c>
      <c r="E111" s="7">
        <f>F111+G111+H111</f>
        <v>1355.4263185500001</v>
      </c>
      <c r="F111" s="7">
        <f>SUM(F112:F115)</f>
        <v>423.723</v>
      </c>
      <c r="G111" s="7">
        <f>SUM(G112:G115)</f>
        <v>453.3836100000001</v>
      </c>
      <c r="H111" s="7">
        <f>SUM(H112:H115)</f>
        <v>478.31970855000003</v>
      </c>
    </row>
    <row r="112" spans="1:8" ht="25.5">
      <c r="A112" s="86"/>
      <c r="B112" s="10" t="s">
        <v>26</v>
      </c>
      <c r="C112" s="88"/>
      <c r="D112" s="88"/>
      <c r="E112" s="9">
        <f aca="true" t="shared" si="12" ref="E112:E120">F112+G112+H112</f>
        <v>515.18438905</v>
      </c>
      <c r="F112" s="9">
        <v>161.053</v>
      </c>
      <c r="G112" s="9">
        <f>F112*1.07</f>
        <v>172.32671000000002</v>
      </c>
      <c r="H112" s="9">
        <f>G112*1.055</f>
        <v>181.80467905</v>
      </c>
    </row>
    <row r="113" spans="1:8" ht="25.5">
      <c r="A113" s="86"/>
      <c r="B113" s="10" t="s">
        <v>31</v>
      </c>
      <c r="C113" s="88"/>
      <c r="D113" s="88"/>
      <c r="E113" s="9">
        <f t="shared" si="12"/>
        <v>152.6683151</v>
      </c>
      <c r="F113" s="9">
        <v>47.726</v>
      </c>
      <c r="G113" s="9">
        <f>F113*1.07</f>
        <v>51.06682</v>
      </c>
      <c r="H113" s="9">
        <f>G113*1.055</f>
        <v>53.875495099999995</v>
      </c>
    </row>
    <row r="114" spans="1:8" ht="51">
      <c r="A114" s="86"/>
      <c r="B114" s="10" t="s">
        <v>199</v>
      </c>
      <c r="C114" s="88"/>
      <c r="D114" s="88"/>
      <c r="E114" s="9">
        <f t="shared" si="12"/>
        <v>371.0410092000001</v>
      </c>
      <c r="F114" s="9">
        <v>115.992</v>
      </c>
      <c r="G114" s="9">
        <f>F114*1.07</f>
        <v>124.11144000000002</v>
      </c>
      <c r="H114" s="9">
        <f>G114*1.055</f>
        <v>130.9375692</v>
      </c>
    </row>
    <row r="115" spans="1:8" ht="25.5">
      <c r="A115" s="86"/>
      <c r="B115" s="10" t="s">
        <v>200</v>
      </c>
      <c r="C115" s="88"/>
      <c r="D115" s="88"/>
      <c r="E115" s="9">
        <f>F115+G115+H115</f>
        <v>316.53260520000003</v>
      </c>
      <c r="F115" s="9">
        <v>98.952</v>
      </c>
      <c r="G115" s="9">
        <f>F115*1.07</f>
        <v>105.87864</v>
      </c>
      <c r="H115" s="9">
        <f>G115*1.055</f>
        <v>111.7019652</v>
      </c>
    </row>
    <row r="116" spans="1:8" ht="12.75" customHeight="1">
      <c r="A116" s="90" t="s">
        <v>87</v>
      </c>
      <c r="B116" s="10"/>
      <c r="C116" s="91" t="s">
        <v>29</v>
      </c>
      <c r="D116" s="91" t="s">
        <v>20</v>
      </c>
      <c r="E116" s="7">
        <f>F116+G116+H116</f>
        <v>355.23229249999997</v>
      </c>
      <c r="F116" s="7">
        <f>SUM(F117:F118)</f>
        <v>111.05</v>
      </c>
      <c r="G116" s="7">
        <f>SUM(G117:G118)</f>
        <v>118.82350000000001</v>
      </c>
      <c r="H116" s="7">
        <f>SUM(H117:H118)</f>
        <v>125.35879249999999</v>
      </c>
    </row>
    <row r="117" spans="1:8" ht="25.5">
      <c r="A117" s="90"/>
      <c r="B117" s="10" t="s">
        <v>32</v>
      </c>
      <c r="C117" s="91"/>
      <c r="D117" s="91"/>
      <c r="E117" s="9">
        <f t="shared" si="12"/>
        <v>37.01389335</v>
      </c>
      <c r="F117" s="9">
        <v>11.571</v>
      </c>
      <c r="G117" s="9">
        <f>F117*1.07</f>
        <v>12.38097</v>
      </c>
      <c r="H117" s="9">
        <f>G117*1.055</f>
        <v>13.061923349999999</v>
      </c>
    </row>
    <row r="118" spans="1:8" ht="12.75">
      <c r="A118" s="90"/>
      <c r="B118" s="10" t="s">
        <v>33</v>
      </c>
      <c r="C118" s="91"/>
      <c r="D118" s="91"/>
      <c r="E118" s="9">
        <f t="shared" si="12"/>
        <v>318.21839915</v>
      </c>
      <c r="F118" s="9">
        <v>99.479</v>
      </c>
      <c r="G118" s="9">
        <f>F118*1.07</f>
        <v>106.44253</v>
      </c>
      <c r="H118" s="9">
        <f>G118*1.055</f>
        <v>112.29686914999999</v>
      </c>
    </row>
    <row r="119" spans="1:8" ht="39.75" customHeight="1">
      <c r="A119" s="90" t="s">
        <v>86</v>
      </c>
      <c r="B119" s="10"/>
      <c r="C119" s="91" t="s">
        <v>29</v>
      </c>
      <c r="D119" s="91" t="s">
        <v>20</v>
      </c>
      <c r="E119" s="7">
        <f t="shared" si="12"/>
        <v>314.2294332</v>
      </c>
      <c r="F119" s="7">
        <f>SUM(F120)</f>
        <v>98.232</v>
      </c>
      <c r="G119" s="7">
        <f>SUM(G120)</f>
        <v>105.10824000000001</v>
      </c>
      <c r="H119" s="7">
        <f>SUM(H120)</f>
        <v>110.88919320000001</v>
      </c>
    </row>
    <row r="120" spans="1:8" ht="12.75">
      <c r="A120" s="90"/>
      <c r="B120" s="10" t="s">
        <v>34</v>
      </c>
      <c r="C120" s="91"/>
      <c r="D120" s="91"/>
      <c r="E120" s="9">
        <f t="shared" si="12"/>
        <v>314.2294332</v>
      </c>
      <c r="F120" s="9">
        <v>98.232</v>
      </c>
      <c r="G120" s="9">
        <f>F120*1.07</f>
        <v>105.10824000000001</v>
      </c>
      <c r="H120" s="9">
        <f>G120*1.055</f>
        <v>110.88919320000001</v>
      </c>
    </row>
    <row r="121" spans="1:8" ht="12.75">
      <c r="A121" s="93" t="s">
        <v>131</v>
      </c>
      <c r="B121" s="10"/>
      <c r="C121" s="91" t="s">
        <v>29</v>
      </c>
      <c r="D121" s="6"/>
      <c r="E121" s="7">
        <f>E122</f>
        <v>41.737</v>
      </c>
      <c r="F121" s="7">
        <f>F122</f>
        <v>41.737</v>
      </c>
      <c r="G121" s="7">
        <f>G122</f>
        <v>0</v>
      </c>
      <c r="H121" s="7">
        <f>H122</f>
        <v>0</v>
      </c>
    </row>
    <row r="122" spans="1:8" ht="25.5" customHeight="1">
      <c r="A122" s="94"/>
      <c r="B122" s="8" t="s">
        <v>188</v>
      </c>
      <c r="C122" s="91"/>
      <c r="D122" s="6" t="s">
        <v>20</v>
      </c>
      <c r="E122" s="9">
        <f>F122+G122+H122</f>
        <v>41.737</v>
      </c>
      <c r="F122" s="9">
        <v>41.737</v>
      </c>
      <c r="G122" s="9"/>
      <c r="H122" s="9"/>
    </row>
    <row r="123" spans="1:8" ht="12.75" customHeight="1">
      <c r="A123" s="90" t="s">
        <v>68</v>
      </c>
      <c r="B123" s="10"/>
      <c r="C123" s="91" t="s">
        <v>35</v>
      </c>
      <c r="D123" s="91" t="s">
        <v>20</v>
      </c>
      <c r="E123" s="7">
        <f aca="true" t="shared" si="13" ref="E123:E143">F123+G123+H123</f>
        <v>620.5513092</v>
      </c>
      <c r="F123" s="7">
        <f>SUM(F124:F125)</f>
        <v>193.99200000000002</v>
      </c>
      <c r="G123" s="7">
        <f>SUM(G124:G125)</f>
        <v>207.57144</v>
      </c>
      <c r="H123" s="7">
        <f>SUM(H124:H125)</f>
        <v>218.98786919999998</v>
      </c>
    </row>
    <row r="124" spans="1:8" ht="12.75" customHeight="1">
      <c r="A124" s="90"/>
      <c r="B124" s="10" t="s">
        <v>36</v>
      </c>
      <c r="C124" s="91"/>
      <c r="D124" s="91"/>
      <c r="E124" s="9">
        <f>F124+G124+H124</f>
        <v>237.06997235</v>
      </c>
      <c r="F124" s="68">
        <v>74.111</v>
      </c>
      <c r="G124" s="9">
        <f>F124*1.07</f>
        <v>79.29877</v>
      </c>
      <c r="H124" s="9">
        <f>G124*1.055</f>
        <v>83.66020235</v>
      </c>
    </row>
    <row r="125" spans="1:9" s="59" customFormat="1" ht="51">
      <c r="A125" s="90"/>
      <c r="B125" s="10" t="s">
        <v>238</v>
      </c>
      <c r="C125" s="91"/>
      <c r="D125" s="91"/>
      <c r="E125" s="9">
        <f t="shared" si="13"/>
        <v>383.48133685</v>
      </c>
      <c r="F125" s="68">
        <v>119.881</v>
      </c>
      <c r="G125" s="9">
        <f>F125*1.07</f>
        <v>128.27267</v>
      </c>
      <c r="H125" s="9">
        <f>G125*1.055</f>
        <v>135.32766684999999</v>
      </c>
      <c r="I125" s="76"/>
    </row>
    <row r="126" spans="1:9" s="59" customFormat="1" ht="15" customHeight="1">
      <c r="A126" s="85" t="s">
        <v>78</v>
      </c>
      <c r="B126" s="10"/>
      <c r="C126" s="87" t="s">
        <v>35</v>
      </c>
      <c r="D126" s="87" t="s">
        <v>20</v>
      </c>
      <c r="E126" s="7">
        <f t="shared" si="13"/>
        <v>1181.3225096</v>
      </c>
      <c r="F126" s="69">
        <f>SUM(F127:F137)-F128-F130-F136</f>
        <v>369.296</v>
      </c>
      <c r="G126" s="69">
        <f>SUM(G127:G137)-G128-G130-G136</f>
        <v>395.1467200000001</v>
      </c>
      <c r="H126" s="69">
        <f>SUM(H127:H137)-H128-H130-H136</f>
        <v>416.87978960000004</v>
      </c>
      <c r="I126" s="76"/>
    </row>
    <row r="127" spans="1:9" s="59" customFormat="1" ht="25.5">
      <c r="A127" s="86"/>
      <c r="B127" s="10" t="s">
        <v>26</v>
      </c>
      <c r="C127" s="88"/>
      <c r="D127" s="88"/>
      <c r="E127" s="9">
        <f>F127+G127+H127</f>
        <v>336.8708935</v>
      </c>
      <c r="F127" s="68">
        <v>105.31</v>
      </c>
      <c r="G127" s="9">
        <f>F127*1.07</f>
        <v>112.6817</v>
      </c>
      <c r="H127" s="9">
        <f>G127*1.055</f>
        <v>118.8791935</v>
      </c>
      <c r="I127" s="76"/>
    </row>
    <row r="128" spans="1:9" s="59" customFormat="1" ht="38.25">
      <c r="A128" s="86"/>
      <c r="B128" s="58" t="s">
        <v>165</v>
      </c>
      <c r="C128" s="88"/>
      <c r="D128" s="88"/>
      <c r="E128" s="22">
        <f t="shared" si="13"/>
        <v>126.73203930000001</v>
      </c>
      <c r="F128" s="70">
        <v>39.618</v>
      </c>
      <c r="G128" s="22">
        <f>F128*1.07</f>
        <v>42.39126</v>
      </c>
      <c r="H128" s="22">
        <f>G128*1.055</f>
        <v>44.7227793</v>
      </c>
      <c r="I128" s="76"/>
    </row>
    <row r="129" spans="1:9" s="59" customFormat="1" ht="25.5">
      <c r="A129" s="86"/>
      <c r="B129" s="10" t="s">
        <v>239</v>
      </c>
      <c r="C129" s="88"/>
      <c r="D129" s="88"/>
      <c r="E129" s="9">
        <f t="shared" si="13"/>
        <v>138.73092565000002</v>
      </c>
      <c r="F129" s="68">
        <v>43.369</v>
      </c>
      <c r="G129" s="9">
        <f aca="true" t="shared" si="14" ref="G129:G146">F129*1.07</f>
        <v>46.404830000000004</v>
      </c>
      <c r="H129" s="9">
        <f aca="true" t="shared" si="15" ref="H129:H146">G129*1.055</f>
        <v>48.95709565</v>
      </c>
      <c r="I129" s="76"/>
    </row>
    <row r="130" spans="1:9" s="59" customFormat="1" ht="38.25">
      <c r="A130" s="86"/>
      <c r="B130" s="58" t="s">
        <v>165</v>
      </c>
      <c r="C130" s="88"/>
      <c r="D130" s="88"/>
      <c r="E130" s="22">
        <f t="shared" si="13"/>
        <v>138.73092565000002</v>
      </c>
      <c r="F130" s="70">
        <v>43.369</v>
      </c>
      <c r="G130" s="22">
        <f t="shared" si="14"/>
        <v>46.404830000000004</v>
      </c>
      <c r="H130" s="22">
        <f t="shared" si="15"/>
        <v>48.95709565</v>
      </c>
      <c r="I130" s="76"/>
    </row>
    <row r="131" spans="1:9" s="59" customFormat="1" ht="38.25">
      <c r="A131" s="86"/>
      <c r="B131" s="10" t="s">
        <v>45</v>
      </c>
      <c r="C131" s="88"/>
      <c r="D131" s="88"/>
      <c r="E131" s="9">
        <f t="shared" si="13"/>
        <v>99.34028674999999</v>
      </c>
      <c r="F131" s="68">
        <v>31.055</v>
      </c>
      <c r="G131" s="9">
        <f t="shared" si="14"/>
        <v>33.22885</v>
      </c>
      <c r="H131" s="9">
        <f t="shared" si="15"/>
        <v>35.056436749999996</v>
      </c>
      <c r="I131" s="76"/>
    </row>
    <row r="132" spans="1:9" s="59" customFormat="1" ht="25.5">
      <c r="A132" s="86"/>
      <c r="B132" s="10" t="s">
        <v>240</v>
      </c>
      <c r="C132" s="88"/>
      <c r="D132" s="88"/>
      <c r="E132" s="9">
        <f t="shared" si="13"/>
        <v>56.939530000000005</v>
      </c>
      <c r="F132" s="68">
        <v>17.8</v>
      </c>
      <c r="G132" s="9">
        <f t="shared" si="14"/>
        <v>19.046000000000003</v>
      </c>
      <c r="H132" s="9">
        <f t="shared" si="15"/>
        <v>20.09353</v>
      </c>
      <c r="I132" s="76"/>
    </row>
    <row r="133" spans="1:9" s="59" customFormat="1" ht="25.5">
      <c r="A133" s="86"/>
      <c r="B133" s="10" t="s">
        <v>241</v>
      </c>
      <c r="C133" s="88"/>
      <c r="D133" s="88"/>
      <c r="E133" s="9">
        <f t="shared" si="13"/>
        <v>169.219165</v>
      </c>
      <c r="F133" s="68">
        <v>52.9</v>
      </c>
      <c r="G133" s="9">
        <f t="shared" si="14"/>
        <v>56.603</v>
      </c>
      <c r="H133" s="9">
        <f t="shared" si="15"/>
        <v>59.716165</v>
      </c>
      <c r="I133" s="76"/>
    </row>
    <row r="134" spans="1:9" s="59" customFormat="1" ht="25.5">
      <c r="A134" s="86"/>
      <c r="B134" s="10" t="s">
        <v>227</v>
      </c>
      <c r="C134" s="88"/>
      <c r="D134" s="88"/>
      <c r="E134" s="9">
        <f t="shared" si="13"/>
        <v>151.30560499999999</v>
      </c>
      <c r="F134" s="68">
        <v>47.3</v>
      </c>
      <c r="G134" s="9">
        <f t="shared" si="14"/>
        <v>50.611</v>
      </c>
      <c r="H134" s="9">
        <f t="shared" si="15"/>
        <v>53.39460499999999</v>
      </c>
      <c r="I134" s="76"/>
    </row>
    <row r="135" spans="1:9" s="59" customFormat="1" ht="25.5">
      <c r="A135" s="86"/>
      <c r="B135" s="10" t="s">
        <v>196</v>
      </c>
      <c r="C135" s="88"/>
      <c r="D135" s="88"/>
      <c r="E135" s="9">
        <f t="shared" si="13"/>
        <v>186.78724920000002</v>
      </c>
      <c r="F135" s="68">
        <v>58.392</v>
      </c>
      <c r="G135" s="9">
        <f t="shared" si="14"/>
        <v>62.479440000000004</v>
      </c>
      <c r="H135" s="9">
        <f t="shared" si="15"/>
        <v>65.9158092</v>
      </c>
      <c r="I135" s="76"/>
    </row>
    <row r="136" spans="1:9" s="59" customFormat="1" ht="38.25">
      <c r="A136" s="86"/>
      <c r="B136" s="58" t="s">
        <v>165</v>
      </c>
      <c r="C136" s="88"/>
      <c r="D136" s="88"/>
      <c r="E136" s="22">
        <f t="shared" si="13"/>
        <v>186.78724920000002</v>
      </c>
      <c r="F136" s="70">
        <v>58.392</v>
      </c>
      <c r="G136" s="22">
        <f t="shared" si="14"/>
        <v>62.479440000000004</v>
      </c>
      <c r="H136" s="22">
        <f t="shared" si="15"/>
        <v>65.9158092</v>
      </c>
      <c r="I136" s="76"/>
    </row>
    <row r="137" spans="1:9" s="59" customFormat="1" ht="25.5">
      <c r="A137" s="95"/>
      <c r="B137" s="10" t="s">
        <v>242</v>
      </c>
      <c r="C137" s="92"/>
      <c r="D137" s="92"/>
      <c r="E137" s="9">
        <f t="shared" si="13"/>
        <v>42.1288545</v>
      </c>
      <c r="F137" s="68">
        <v>13.17</v>
      </c>
      <c r="G137" s="9">
        <f t="shared" si="14"/>
        <v>14.0919</v>
      </c>
      <c r="H137" s="9">
        <f t="shared" si="15"/>
        <v>14.8669545</v>
      </c>
      <c r="I137" s="76"/>
    </row>
    <row r="138" spans="1:8" ht="12.75">
      <c r="A138" s="90" t="s">
        <v>87</v>
      </c>
      <c r="B138" s="8"/>
      <c r="C138" s="91" t="s">
        <v>35</v>
      </c>
      <c r="D138" s="91" t="s">
        <v>20</v>
      </c>
      <c r="E138" s="7">
        <f t="shared" si="13"/>
        <v>637.5052142</v>
      </c>
      <c r="F138" s="7">
        <f>SUM(F139:F142)</f>
        <v>199.292</v>
      </c>
      <c r="G138" s="7">
        <f>SUM(G139:G142)</f>
        <v>213.24244000000002</v>
      </c>
      <c r="H138" s="7">
        <f>SUM(H139:H142)</f>
        <v>224.9707742</v>
      </c>
    </row>
    <row r="139" spans="1:8" ht="25.5">
      <c r="A139" s="90"/>
      <c r="B139" s="10" t="s">
        <v>32</v>
      </c>
      <c r="C139" s="91"/>
      <c r="D139" s="91"/>
      <c r="E139" s="9">
        <f t="shared" si="13"/>
        <v>29.61175445</v>
      </c>
      <c r="F139" s="68">
        <v>9.257</v>
      </c>
      <c r="G139" s="9">
        <f t="shared" si="14"/>
        <v>9.90499</v>
      </c>
      <c r="H139" s="9">
        <f t="shared" si="15"/>
        <v>10.44976445</v>
      </c>
    </row>
    <row r="140" spans="1:8" ht="15">
      <c r="A140" s="90"/>
      <c r="B140" s="10" t="s">
        <v>132</v>
      </c>
      <c r="C140" s="91"/>
      <c r="D140" s="91"/>
      <c r="E140" s="9">
        <f t="shared" si="13"/>
        <v>286.00917849999996</v>
      </c>
      <c r="F140" s="68">
        <v>89.41</v>
      </c>
      <c r="G140" s="9">
        <f t="shared" si="14"/>
        <v>95.6687</v>
      </c>
      <c r="H140" s="9">
        <f t="shared" si="15"/>
        <v>100.93047849999999</v>
      </c>
    </row>
    <row r="141" spans="1:8" ht="25.5">
      <c r="A141" s="90"/>
      <c r="B141" s="10" t="s">
        <v>133</v>
      </c>
      <c r="C141" s="91"/>
      <c r="D141" s="91"/>
      <c r="E141" s="9">
        <f t="shared" si="13"/>
        <v>268.6074345</v>
      </c>
      <c r="F141" s="68">
        <v>83.97</v>
      </c>
      <c r="G141" s="9">
        <f t="shared" si="14"/>
        <v>89.84790000000001</v>
      </c>
      <c r="H141" s="9">
        <f t="shared" si="15"/>
        <v>94.7895345</v>
      </c>
    </row>
    <row r="142" spans="1:8" ht="38.25">
      <c r="A142" s="90"/>
      <c r="B142" s="10" t="s">
        <v>243</v>
      </c>
      <c r="C142" s="91"/>
      <c r="D142" s="91"/>
      <c r="E142" s="9">
        <f t="shared" si="13"/>
        <v>53.27684675000001</v>
      </c>
      <c r="F142" s="68">
        <v>16.655</v>
      </c>
      <c r="G142" s="9">
        <f t="shared" si="14"/>
        <v>17.820850000000004</v>
      </c>
      <c r="H142" s="9">
        <f t="shared" si="15"/>
        <v>18.800996750000003</v>
      </c>
    </row>
    <row r="143" spans="1:9" s="59" customFormat="1" ht="38.25">
      <c r="A143" s="90"/>
      <c r="B143" s="58" t="s">
        <v>165</v>
      </c>
      <c r="C143" s="91"/>
      <c r="D143" s="91"/>
      <c r="E143" s="22">
        <f t="shared" si="13"/>
        <v>53.27684675000001</v>
      </c>
      <c r="F143" s="70">
        <v>16.655</v>
      </c>
      <c r="G143" s="22">
        <f t="shared" si="14"/>
        <v>17.820850000000004</v>
      </c>
      <c r="H143" s="22">
        <f t="shared" si="15"/>
        <v>18.800996750000003</v>
      </c>
      <c r="I143" s="76"/>
    </row>
    <row r="144" spans="1:9" s="59" customFormat="1" ht="12.75">
      <c r="A144" s="93" t="s">
        <v>244</v>
      </c>
      <c r="B144" s="10"/>
      <c r="C144" s="87" t="s">
        <v>35</v>
      </c>
      <c r="D144" s="87" t="s">
        <v>20</v>
      </c>
      <c r="E144" s="65">
        <f>F144</f>
        <v>156.09</v>
      </c>
      <c r="F144" s="65">
        <f>SUM(F145:F146)</f>
        <v>156.09</v>
      </c>
      <c r="G144" s="65">
        <f>SUM(G145:G146)</f>
        <v>167.0163</v>
      </c>
      <c r="H144" s="65">
        <f>SUM(H145:H146)</f>
        <v>176.2021965</v>
      </c>
      <c r="I144" s="76"/>
    </row>
    <row r="145" spans="1:9" s="59" customFormat="1" ht="25.5" customHeight="1">
      <c r="A145" s="100"/>
      <c r="B145" s="66" t="s">
        <v>245</v>
      </c>
      <c r="C145" s="88"/>
      <c r="D145" s="88"/>
      <c r="E145" s="9">
        <f>F145</f>
        <v>58.59</v>
      </c>
      <c r="F145" s="9">
        <v>58.59</v>
      </c>
      <c r="G145" s="9">
        <f t="shared" si="14"/>
        <v>62.691300000000005</v>
      </c>
      <c r="H145" s="9">
        <f t="shared" si="15"/>
        <v>66.13932150000001</v>
      </c>
      <c r="I145" s="76"/>
    </row>
    <row r="146" spans="1:9" s="59" customFormat="1" ht="25.5">
      <c r="A146" s="94"/>
      <c r="B146" s="67" t="s">
        <v>246</v>
      </c>
      <c r="C146" s="92"/>
      <c r="D146" s="92"/>
      <c r="E146" s="9">
        <f>F146</f>
        <v>97.5</v>
      </c>
      <c r="F146" s="9">
        <v>97.5</v>
      </c>
      <c r="G146" s="9">
        <f t="shared" si="14"/>
        <v>104.325</v>
      </c>
      <c r="H146" s="9">
        <f t="shared" si="15"/>
        <v>110.06287499999999</v>
      </c>
      <c r="I146" s="76"/>
    </row>
    <row r="147" spans="1:8" ht="12.75">
      <c r="A147" s="93" t="s">
        <v>125</v>
      </c>
      <c r="B147" s="10"/>
      <c r="C147" s="6"/>
      <c r="D147" s="6"/>
      <c r="E147" s="7">
        <f>E148</f>
        <v>340.866</v>
      </c>
      <c r="F147" s="7">
        <f>SUM(F148)</f>
        <v>340.866</v>
      </c>
      <c r="G147" s="7">
        <f>SUM(G148)</f>
        <v>0</v>
      </c>
      <c r="H147" s="7">
        <f>SUM(H148)</f>
        <v>0</v>
      </c>
    </row>
    <row r="148" spans="1:8" ht="51">
      <c r="A148" s="94"/>
      <c r="B148" s="8" t="s">
        <v>188</v>
      </c>
      <c r="C148" s="6" t="s">
        <v>35</v>
      </c>
      <c r="D148" s="6" t="s">
        <v>20</v>
      </c>
      <c r="E148" s="9">
        <f>F148+G148+H148</f>
        <v>340.866</v>
      </c>
      <c r="F148" s="9">
        <v>340.866</v>
      </c>
      <c r="G148" s="9"/>
      <c r="H148" s="9"/>
    </row>
    <row r="149" spans="1:9" s="55" customFormat="1" ht="12.75" customHeight="1">
      <c r="A149" s="85" t="s">
        <v>68</v>
      </c>
      <c r="B149" s="10"/>
      <c r="C149" s="87" t="s">
        <v>38</v>
      </c>
      <c r="D149" s="87" t="s">
        <v>20</v>
      </c>
      <c r="E149" s="7">
        <f>F149+G149+H149</f>
        <v>607.3208655999999</v>
      </c>
      <c r="F149" s="7">
        <f>SUM(F150:F156)</f>
        <v>189.856</v>
      </c>
      <c r="G149" s="7">
        <f>SUM(G150:G156)</f>
        <v>203.14592</v>
      </c>
      <c r="H149" s="7">
        <f>SUM(H150:H156)</f>
        <v>214.31894559999998</v>
      </c>
      <c r="I149" s="77"/>
    </row>
    <row r="150" spans="1:9" s="55" customFormat="1" ht="25.5">
      <c r="A150" s="86"/>
      <c r="B150" s="10" t="s">
        <v>36</v>
      </c>
      <c r="C150" s="88"/>
      <c r="D150" s="88"/>
      <c r="E150" s="9">
        <f aca="true" t="shared" si="16" ref="E150:E160">F150+G150+H150</f>
        <v>254.21260949999999</v>
      </c>
      <c r="F150" s="9">
        <v>79.47</v>
      </c>
      <c r="G150" s="9">
        <f>F150*1.07</f>
        <v>85.0329</v>
      </c>
      <c r="H150" s="9">
        <f>G150*1.055</f>
        <v>89.70970949999999</v>
      </c>
      <c r="I150" s="77"/>
    </row>
    <row r="151" spans="1:9" s="55" customFormat="1" ht="25.5">
      <c r="A151" s="86"/>
      <c r="B151" s="10" t="s">
        <v>217</v>
      </c>
      <c r="C151" s="88"/>
      <c r="D151" s="88"/>
      <c r="E151" s="9">
        <f t="shared" si="16"/>
        <v>31.860546000000006</v>
      </c>
      <c r="F151" s="9">
        <v>9.96</v>
      </c>
      <c r="G151" s="9">
        <f aca="true" t="shared" si="17" ref="G151:G179">F151*1.07</f>
        <v>10.657200000000001</v>
      </c>
      <c r="H151" s="9">
        <f aca="true" t="shared" si="18" ref="H151:H179">G151*1.055</f>
        <v>11.243346</v>
      </c>
      <c r="I151" s="77"/>
    </row>
    <row r="152" spans="1:9" s="55" customFormat="1" ht="25.5">
      <c r="A152" s="86"/>
      <c r="B152" s="10" t="s">
        <v>218</v>
      </c>
      <c r="C152" s="88"/>
      <c r="D152" s="88"/>
      <c r="E152" s="9">
        <f t="shared" si="16"/>
        <v>49.01597855</v>
      </c>
      <c r="F152" s="9">
        <v>15.323</v>
      </c>
      <c r="G152" s="9">
        <f t="shared" si="17"/>
        <v>16.39561</v>
      </c>
      <c r="H152" s="9">
        <f t="shared" si="18"/>
        <v>17.29736855</v>
      </c>
      <c r="I152" s="77"/>
    </row>
    <row r="153" spans="1:9" s="55" customFormat="1" ht="12.75">
      <c r="A153" s="86"/>
      <c r="B153" s="10" t="s">
        <v>219</v>
      </c>
      <c r="C153" s="88"/>
      <c r="D153" s="88"/>
      <c r="E153" s="9">
        <f t="shared" si="16"/>
        <v>23.0189246</v>
      </c>
      <c r="F153" s="9">
        <v>7.196</v>
      </c>
      <c r="G153" s="9">
        <f t="shared" si="17"/>
        <v>7.69972</v>
      </c>
      <c r="H153" s="9">
        <f t="shared" si="18"/>
        <v>8.1232046</v>
      </c>
      <c r="I153" s="77"/>
    </row>
    <row r="154" spans="1:9" s="55" customFormat="1" ht="12.75">
      <c r="A154" s="86"/>
      <c r="B154" s="10" t="s">
        <v>220</v>
      </c>
      <c r="C154" s="88"/>
      <c r="D154" s="88"/>
      <c r="E154" s="9">
        <f t="shared" si="16"/>
        <v>214.35813734999996</v>
      </c>
      <c r="F154" s="9">
        <v>67.011</v>
      </c>
      <c r="G154" s="9">
        <f t="shared" si="17"/>
        <v>71.70177</v>
      </c>
      <c r="H154" s="9">
        <f t="shared" si="18"/>
        <v>75.64536734999999</v>
      </c>
      <c r="I154" s="77"/>
    </row>
    <row r="155" spans="1:9" s="55" customFormat="1" ht="25.5">
      <c r="A155" s="86"/>
      <c r="B155" s="10" t="s">
        <v>123</v>
      </c>
      <c r="C155" s="88"/>
      <c r="D155" s="88"/>
      <c r="E155" s="9">
        <f t="shared" si="16"/>
        <v>13.435170000000001</v>
      </c>
      <c r="F155" s="9">
        <v>4.2</v>
      </c>
      <c r="G155" s="9">
        <f t="shared" si="17"/>
        <v>4.494000000000001</v>
      </c>
      <c r="H155" s="9">
        <f t="shared" si="18"/>
        <v>4.74117</v>
      </c>
      <c r="I155" s="77"/>
    </row>
    <row r="156" spans="1:9" s="55" customFormat="1" ht="25.5">
      <c r="A156" s="95"/>
      <c r="B156" s="10" t="s">
        <v>154</v>
      </c>
      <c r="C156" s="92"/>
      <c r="D156" s="92"/>
      <c r="E156" s="9">
        <f t="shared" si="16"/>
        <v>21.4194996</v>
      </c>
      <c r="F156" s="9">
        <v>6.696</v>
      </c>
      <c r="G156" s="9">
        <f t="shared" si="17"/>
        <v>7.16472</v>
      </c>
      <c r="H156" s="9">
        <f t="shared" si="18"/>
        <v>7.558779599999999</v>
      </c>
      <c r="I156" s="77"/>
    </row>
    <row r="157" spans="1:8" ht="12.75">
      <c r="A157" s="90" t="s">
        <v>69</v>
      </c>
      <c r="B157" s="10"/>
      <c r="C157" s="91" t="s">
        <v>38</v>
      </c>
      <c r="D157" s="91" t="s">
        <v>20</v>
      </c>
      <c r="E157" s="7">
        <f t="shared" si="16"/>
        <v>22.727829250000003</v>
      </c>
      <c r="F157" s="7">
        <f>SUM(F158)</f>
        <v>7.105</v>
      </c>
      <c r="G157" s="7">
        <f>SUM(G158)</f>
        <v>7.602350000000001</v>
      </c>
      <c r="H157" s="7">
        <f>SUM(H158)</f>
        <v>8.020479250000001</v>
      </c>
    </row>
    <row r="158" spans="1:8" ht="25.5" customHeight="1">
      <c r="A158" s="90"/>
      <c r="B158" s="10" t="s">
        <v>124</v>
      </c>
      <c r="C158" s="91"/>
      <c r="D158" s="91"/>
      <c r="E158" s="9">
        <f t="shared" si="16"/>
        <v>22.727829250000003</v>
      </c>
      <c r="F158" s="9">
        <v>7.105</v>
      </c>
      <c r="G158" s="9">
        <f t="shared" si="17"/>
        <v>7.602350000000001</v>
      </c>
      <c r="H158" s="9">
        <f t="shared" si="18"/>
        <v>8.020479250000001</v>
      </c>
    </row>
    <row r="159" spans="1:8" ht="12.75" customHeight="1">
      <c r="A159" s="85" t="s">
        <v>153</v>
      </c>
      <c r="B159" s="10"/>
      <c r="C159" s="91" t="s">
        <v>38</v>
      </c>
      <c r="D159" s="91" t="s">
        <v>20</v>
      </c>
      <c r="E159" s="7">
        <f t="shared" si="16"/>
        <v>515.8657440999999</v>
      </c>
      <c r="F159" s="7">
        <f>SUM(F160)</f>
        <v>161.266</v>
      </c>
      <c r="G159" s="7">
        <f>SUM(G160)</f>
        <v>172.55462</v>
      </c>
      <c r="H159" s="7">
        <f>SUM(H160)</f>
        <v>182.04512409999998</v>
      </c>
    </row>
    <row r="160" spans="1:8" ht="25.5" customHeight="1">
      <c r="A160" s="95"/>
      <c r="B160" s="10" t="s">
        <v>155</v>
      </c>
      <c r="C160" s="91"/>
      <c r="D160" s="91"/>
      <c r="E160" s="9">
        <f t="shared" si="16"/>
        <v>515.8657440999999</v>
      </c>
      <c r="F160" s="9">
        <v>161.266</v>
      </c>
      <c r="G160" s="9">
        <f t="shared" si="17"/>
        <v>172.55462</v>
      </c>
      <c r="H160" s="9">
        <f t="shared" si="18"/>
        <v>182.04512409999998</v>
      </c>
    </row>
    <row r="161" spans="1:8" ht="12.75">
      <c r="A161" s="90" t="s">
        <v>78</v>
      </c>
      <c r="B161" s="10"/>
      <c r="C161" s="91" t="s">
        <v>38</v>
      </c>
      <c r="D161" s="91" t="s">
        <v>20</v>
      </c>
      <c r="E161" s="7">
        <f>F161+G161+H161</f>
        <v>1340.0110604000001</v>
      </c>
      <c r="F161" s="7">
        <f>SUM(F162:F170)</f>
        <v>418.90400000000005</v>
      </c>
      <c r="G161" s="7">
        <f>SUM(G162:G170)</f>
        <v>448.22727999999995</v>
      </c>
      <c r="H161" s="7">
        <f>SUM(H162:H170)</f>
        <v>472.87978039999996</v>
      </c>
    </row>
    <row r="162" spans="1:8" ht="25.5">
      <c r="A162" s="90"/>
      <c r="B162" s="10" t="s">
        <v>43</v>
      </c>
      <c r="C162" s="91"/>
      <c r="D162" s="91"/>
      <c r="E162" s="9">
        <f>F162+G162+H162</f>
        <v>243.60842175</v>
      </c>
      <c r="F162" s="9">
        <v>76.155</v>
      </c>
      <c r="G162" s="9">
        <f t="shared" si="17"/>
        <v>81.48585</v>
      </c>
      <c r="H162" s="9">
        <f t="shared" si="18"/>
        <v>85.96757174999999</v>
      </c>
    </row>
    <row r="163" spans="1:8" ht="25.5">
      <c r="A163" s="90"/>
      <c r="B163" s="10" t="s">
        <v>222</v>
      </c>
      <c r="C163" s="91"/>
      <c r="D163" s="91"/>
      <c r="E163" s="9">
        <f aca="true" t="shared" si="19" ref="E163:E171">F163+G163+H163</f>
        <v>70.3747</v>
      </c>
      <c r="F163" s="9">
        <v>22</v>
      </c>
      <c r="G163" s="9">
        <f t="shared" si="17"/>
        <v>23.540000000000003</v>
      </c>
      <c r="H163" s="9">
        <f t="shared" si="18"/>
        <v>24.8347</v>
      </c>
    </row>
    <row r="164" spans="1:8" ht="38.25">
      <c r="A164" s="90"/>
      <c r="B164" s="10" t="s">
        <v>223</v>
      </c>
      <c r="C164" s="91"/>
      <c r="D164" s="91"/>
      <c r="E164" s="9">
        <f t="shared" si="19"/>
        <v>287.8965</v>
      </c>
      <c r="F164" s="9">
        <v>90</v>
      </c>
      <c r="G164" s="9">
        <f t="shared" si="17"/>
        <v>96.30000000000001</v>
      </c>
      <c r="H164" s="9">
        <f t="shared" si="18"/>
        <v>101.5965</v>
      </c>
    </row>
    <row r="165" spans="1:8" ht="25.5">
      <c r="A165" s="90"/>
      <c r="B165" s="10" t="s">
        <v>224</v>
      </c>
      <c r="C165" s="91"/>
      <c r="D165" s="91"/>
      <c r="E165" s="9">
        <f t="shared" si="19"/>
        <v>307.57582520000005</v>
      </c>
      <c r="F165" s="9">
        <v>96.152</v>
      </c>
      <c r="G165" s="9">
        <f t="shared" si="17"/>
        <v>102.88264000000001</v>
      </c>
      <c r="H165" s="9">
        <f t="shared" si="18"/>
        <v>108.5411852</v>
      </c>
    </row>
    <row r="166" spans="1:8" ht="25.5">
      <c r="A166" s="90"/>
      <c r="B166" s="10" t="s">
        <v>221</v>
      </c>
      <c r="C166" s="91"/>
      <c r="D166" s="91"/>
      <c r="E166" s="9">
        <f t="shared" si="19"/>
        <v>191.93099999999998</v>
      </c>
      <c r="F166" s="9">
        <v>60</v>
      </c>
      <c r="G166" s="9">
        <f t="shared" si="17"/>
        <v>64.2</v>
      </c>
      <c r="H166" s="9">
        <f t="shared" si="18"/>
        <v>67.731</v>
      </c>
    </row>
    <row r="167" spans="1:8" ht="25.5">
      <c r="A167" s="90"/>
      <c r="B167" s="10" t="s">
        <v>225</v>
      </c>
      <c r="C167" s="91"/>
      <c r="D167" s="91"/>
      <c r="E167" s="9">
        <f t="shared" si="19"/>
        <v>50.781743750000004</v>
      </c>
      <c r="F167" s="9">
        <v>15.875</v>
      </c>
      <c r="G167" s="9">
        <f t="shared" si="17"/>
        <v>16.986250000000002</v>
      </c>
      <c r="H167" s="9">
        <f t="shared" si="18"/>
        <v>17.920493750000002</v>
      </c>
    </row>
    <row r="168" spans="1:8" ht="25.5">
      <c r="A168" s="90"/>
      <c r="B168" s="10" t="s">
        <v>226</v>
      </c>
      <c r="C168" s="91"/>
      <c r="D168" s="91"/>
      <c r="E168" s="9">
        <f t="shared" si="19"/>
        <v>28.309822499999996</v>
      </c>
      <c r="F168" s="9">
        <v>8.85</v>
      </c>
      <c r="G168" s="9">
        <f t="shared" si="17"/>
        <v>9.4695</v>
      </c>
      <c r="H168" s="9">
        <f t="shared" si="18"/>
        <v>9.9903225</v>
      </c>
    </row>
    <row r="169" spans="1:8" ht="12.75">
      <c r="A169" s="90"/>
      <c r="B169" s="10" t="s">
        <v>215</v>
      </c>
      <c r="C169" s="91"/>
      <c r="D169" s="91"/>
      <c r="E169" s="9">
        <f t="shared" si="19"/>
        <v>63.56754720000001</v>
      </c>
      <c r="F169" s="9">
        <v>19.872</v>
      </c>
      <c r="G169" s="9">
        <f t="shared" si="17"/>
        <v>21.26304</v>
      </c>
      <c r="H169" s="9">
        <f t="shared" si="18"/>
        <v>22.4325072</v>
      </c>
    </row>
    <row r="170" spans="1:8" ht="25.5">
      <c r="A170" s="90"/>
      <c r="B170" s="10" t="s">
        <v>227</v>
      </c>
      <c r="C170" s="91"/>
      <c r="D170" s="91"/>
      <c r="E170" s="9">
        <f t="shared" si="19"/>
        <v>95.96549999999999</v>
      </c>
      <c r="F170" s="9">
        <v>30</v>
      </c>
      <c r="G170" s="9">
        <f t="shared" si="17"/>
        <v>32.1</v>
      </c>
      <c r="H170" s="9">
        <f t="shared" si="18"/>
        <v>33.8655</v>
      </c>
    </row>
    <row r="171" spans="1:9" s="59" customFormat="1" ht="38.25">
      <c r="A171" s="90"/>
      <c r="B171" s="58" t="s">
        <v>165</v>
      </c>
      <c r="C171" s="91"/>
      <c r="D171" s="91"/>
      <c r="E171" s="22">
        <f t="shared" si="19"/>
        <v>95.96549999999999</v>
      </c>
      <c r="F171" s="22">
        <v>30</v>
      </c>
      <c r="G171" s="22">
        <f t="shared" si="17"/>
        <v>32.1</v>
      </c>
      <c r="H171" s="22">
        <f t="shared" si="18"/>
        <v>33.8655</v>
      </c>
      <c r="I171" s="76"/>
    </row>
    <row r="172" spans="1:8" ht="12.75">
      <c r="A172" s="90" t="s">
        <v>87</v>
      </c>
      <c r="B172" s="10"/>
      <c r="C172" s="91" t="s">
        <v>38</v>
      </c>
      <c r="D172" s="91" t="s">
        <v>20</v>
      </c>
      <c r="E172" s="7">
        <f aca="true" t="shared" si="20" ref="E172:E181">F172+G172+H172</f>
        <v>337.7537761</v>
      </c>
      <c r="F172" s="7">
        <f>SUM(F173:F174)</f>
        <v>105.586</v>
      </c>
      <c r="G172" s="7">
        <f>SUM(G173:G174)</f>
        <v>112.97702</v>
      </c>
      <c r="H172" s="7">
        <f>SUM(H173:H174)</f>
        <v>119.19075609999999</v>
      </c>
    </row>
    <row r="173" spans="1:8" ht="29.25" customHeight="1">
      <c r="A173" s="90"/>
      <c r="B173" s="10" t="s">
        <v>32</v>
      </c>
      <c r="C173" s="91"/>
      <c r="D173" s="91"/>
      <c r="E173" s="9">
        <f t="shared" si="20"/>
        <v>18.5085461</v>
      </c>
      <c r="F173" s="9">
        <v>5.786</v>
      </c>
      <c r="G173" s="9">
        <f t="shared" si="17"/>
        <v>6.19102</v>
      </c>
      <c r="H173" s="9">
        <f t="shared" si="18"/>
        <v>6.5315261</v>
      </c>
    </row>
    <row r="174" spans="1:8" ht="12.75">
      <c r="A174" s="90"/>
      <c r="B174" s="10" t="s">
        <v>33</v>
      </c>
      <c r="C174" s="91"/>
      <c r="D174" s="91"/>
      <c r="E174" s="9">
        <f t="shared" si="20"/>
        <v>319.24523</v>
      </c>
      <c r="F174" s="9">
        <v>99.8</v>
      </c>
      <c r="G174" s="9">
        <f t="shared" si="17"/>
        <v>106.786</v>
      </c>
      <c r="H174" s="9">
        <f t="shared" si="18"/>
        <v>112.65923</v>
      </c>
    </row>
    <row r="175" spans="1:8" ht="12.75">
      <c r="A175" s="85" t="s">
        <v>230</v>
      </c>
      <c r="B175" s="10"/>
      <c r="C175" s="91" t="s">
        <v>38</v>
      </c>
      <c r="D175" s="91" t="s">
        <v>20</v>
      </c>
      <c r="E175" s="7">
        <f t="shared" si="20"/>
        <v>318.28877385</v>
      </c>
      <c r="F175" s="7">
        <f>SUM(F176:F177)</f>
        <v>99.501</v>
      </c>
      <c r="G175" s="7">
        <f>SUM(G176:G177)</f>
        <v>106.46607</v>
      </c>
      <c r="H175" s="7">
        <f>SUM(H176:H177)</f>
        <v>112.32170384999999</v>
      </c>
    </row>
    <row r="176" spans="1:8" ht="51">
      <c r="A176" s="86"/>
      <c r="B176" s="10" t="s">
        <v>229</v>
      </c>
      <c r="C176" s="91"/>
      <c r="D176" s="91"/>
      <c r="E176" s="9">
        <f t="shared" si="20"/>
        <v>55.65998999999999</v>
      </c>
      <c r="F176" s="9">
        <v>17.4</v>
      </c>
      <c r="G176" s="9">
        <f t="shared" si="17"/>
        <v>18.618</v>
      </c>
      <c r="H176" s="9">
        <f t="shared" si="18"/>
        <v>19.641989999999996</v>
      </c>
    </row>
    <row r="177" spans="1:8" ht="12.75">
      <c r="A177" s="95"/>
      <c r="B177" s="8" t="s">
        <v>228</v>
      </c>
      <c r="C177" s="91"/>
      <c r="D177" s="91"/>
      <c r="E177" s="9">
        <f t="shared" si="20"/>
        <v>262.62878385</v>
      </c>
      <c r="F177" s="9">
        <v>82.101</v>
      </c>
      <c r="G177" s="9">
        <f t="shared" si="17"/>
        <v>87.84807</v>
      </c>
      <c r="H177" s="9">
        <f t="shared" si="18"/>
        <v>92.67971385</v>
      </c>
    </row>
    <row r="178" spans="1:8" ht="25.5" customHeight="1">
      <c r="A178" s="93" t="s">
        <v>231</v>
      </c>
      <c r="B178" s="10"/>
      <c r="C178" s="87" t="s">
        <v>38</v>
      </c>
      <c r="D178" s="87" t="s">
        <v>20</v>
      </c>
      <c r="E178" s="7">
        <f t="shared" si="20"/>
        <v>6.3977</v>
      </c>
      <c r="F178" s="7">
        <f>SUM(F179)</f>
        <v>2</v>
      </c>
      <c r="G178" s="7">
        <f>SUM(G179)</f>
        <v>2.14</v>
      </c>
      <c r="H178" s="7">
        <f>SUM(H179)</f>
        <v>2.2577</v>
      </c>
    </row>
    <row r="179" spans="1:8" ht="27" customHeight="1">
      <c r="A179" s="94"/>
      <c r="B179" s="10" t="s">
        <v>232</v>
      </c>
      <c r="C179" s="92"/>
      <c r="D179" s="92"/>
      <c r="E179" s="9">
        <f t="shared" si="20"/>
        <v>6.3977</v>
      </c>
      <c r="F179" s="9">
        <v>2</v>
      </c>
      <c r="G179" s="9">
        <f t="shared" si="17"/>
        <v>2.14</v>
      </c>
      <c r="H179" s="9">
        <f t="shared" si="18"/>
        <v>2.2577</v>
      </c>
    </row>
    <row r="180" spans="1:8" ht="12.75">
      <c r="A180" s="93" t="s">
        <v>125</v>
      </c>
      <c r="B180" s="10"/>
      <c r="C180" s="91" t="s">
        <v>38</v>
      </c>
      <c r="D180" s="91" t="s">
        <v>20</v>
      </c>
      <c r="E180" s="7">
        <f t="shared" si="20"/>
        <v>58.341</v>
      </c>
      <c r="F180" s="7">
        <f>SUM(F181)</f>
        <v>58.341</v>
      </c>
      <c r="G180" s="7">
        <f>SUM(G181)</f>
        <v>0</v>
      </c>
      <c r="H180" s="7">
        <f>SUM(H181)</f>
        <v>0</v>
      </c>
    </row>
    <row r="181" spans="1:8" ht="25.5">
      <c r="A181" s="100"/>
      <c r="B181" s="8" t="s">
        <v>188</v>
      </c>
      <c r="C181" s="91"/>
      <c r="D181" s="91"/>
      <c r="E181" s="9">
        <f t="shared" si="20"/>
        <v>58.341</v>
      </c>
      <c r="F181" s="9">
        <v>58.341</v>
      </c>
      <c r="G181" s="9"/>
      <c r="H181" s="9"/>
    </row>
    <row r="182" spans="1:8" ht="12.75" customHeight="1">
      <c r="A182" s="85" t="s">
        <v>68</v>
      </c>
      <c r="B182" s="10"/>
      <c r="C182" s="87" t="s">
        <v>39</v>
      </c>
      <c r="D182" s="87" t="s">
        <v>20</v>
      </c>
      <c r="E182" s="7">
        <f aca="true" t="shared" si="21" ref="E182:E201">F182+G182+H182</f>
        <v>1034.0154671</v>
      </c>
      <c r="F182" s="7">
        <f>SUM(F183:F187)</f>
        <v>323.24600000000004</v>
      </c>
      <c r="G182" s="7">
        <f>SUM(G183:G187)</f>
        <v>345.87322</v>
      </c>
      <c r="H182" s="7">
        <f>SUM(H183:H187)</f>
        <v>364.89624710000004</v>
      </c>
    </row>
    <row r="183" spans="1:8" ht="25.5" customHeight="1">
      <c r="A183" s="86"/>
      <c r="B183" s="8" t="s">
        <v>36</v>
      </c>
      <c r="C183" s="88"/>
      <c r="D183" s="88"/>
      <c r="E183" s="9">
        <f t="shared" si="21"/>
        <v>306.5521932</v>
      </c>
      <c r="F183" s="9">
        <v>95.832</v>
      </c>
      <c r="G183" s="9">
        <f>F183*1.07</f>
        <v>102.54024</v>
      </c>
      <c r="H183" s="9">
        <f>G183*1.055</f>
        <v>108.17995319999999</v>
      </c>
    </row>
    <row r="184" spans="1:8" ht="38.25">
      <c r="A184" s="86"/>
      <c r="B184" s="10" t="s">
        <v>193</v>
      </c>
      <c r="C184" s="88"/>
      <c r="D184" s="88"/>
      <c r="E184" s="9">
        <f t="shared" si="21"/>
        <v>159.9425</v>
      </c>
      <c r="F184" s="9">
        <v>50</v>
      </c>
      <c r="G184" s="9">
        <f>F184*1.07</f>
        <v>53.5</v>
      </c>
      <c r="H184" s="9">
        <f>G184*1.055</f>
        <v>56.442499999999995</v>
      </c>
    </row>
    <row r="185" spans="1:8" ht="25.5">
      <c r="A185" s="86"/>
      <c r="B185" s="10" t="s">
        <v>194</v>
      </c>
      <c r="C185" s="88"/>
      <c r="D185" s="88"/>
      <c r="E185" s="9">
        <f t="shared" si="21"/>
        <v>159.622615</v>
      </c>
      <c r="F185" s="9">
        <v>49.9</v>
      </c>
      <c r="G185" s="9">
        <f>F185*1.07</f>
        <v>53.393</v>
      </c>
      <c r="H185" s="9">
        <f>G185*1.055</f>
        <v>56.329615</v>
      </c>
    </row>
    <row r="186" spans="1:8" ht="12.75">
      <c r="A186" s="86"/>
      <c r="B186" s="10" t="s">
        <v>37</v>
      </c>
      <c r="C186" s="88"/>
      <c r="D186" s="88"/>
      <c r="E186" s="9">
        <f t="shared" si="21"/>
        <v>319.6610805</v>
      </c>
      <c r="F186" s="9">
        <v>99.93</v>
      </c>
      <c r="G186" s="9">
        <f>F186*1.07</f>
        <v>106.92510000000001</v>
      </c>
      <c r="H186" s="9">
        <f>G186*1.055</f>
        <v>112.8059805</v>
      </c>
    </row>
    <row r="187" spans="1:8" ht="25.5">
      <c r="A187" s="95"/>
      <c r="B187" s="10" t="s">
        <v>195</v>
      </c>
      <c r="C187" s="92"/>
      <c r="D187" s="92"/>
      <c r="E187" s="9">
        <f t="shared" si="21"/>
        <v>88.2370784</v>
      </c>
      <c r="F187" s="9">
        <v>27.584</v>
      </c>
      <c r="G187" s="9">
        <f>F187*1.07</f>
        <v>29.51488</v>
      </c>
      <c r="H187" s="9">
        <f>G187*1.055</f>
        <v>31.1381984</v>
      </c>
    </row>
    <row r="188" spans="1:8" ht="12.75">
      <c r="A188" s="90" t="s">
        <v>78</v>
      </c>
      <c r="B188" s="8"/>
      <c r="C188" s="91" t="s">
        <v>39</v>
      </c>
      <c r="D188" s="91" t="s">
        <v>20</v>
      </c>
      <c r="E188" s="7">
        <f t="shared" si="21"/>
        <v>708.0654475000001</v>
      </c>
      <c r="F188" s="7">
        <f>SUM(F189:F191)</f>
        <v>221.35</v>
      </c>
      <c r="G188" s="7">
        <f>SUM(G189:G191)</f>
        <v>236.84450000000004</v>
      </c>
      <c r="H188" s="7">
        <f>SUM(H189:H191)</f>
        <v>249.8709475</v>
      </c>
    </row>
    <row r="189" spans="1:8" ht="38.25">
      <c r="A189" s="90"/>
      <c r="B189" s="10" t="s">
        <v>45</v>
      </c>
      <c r="C189" s="91"/>
      <c r="D189" s="91"/>
      <c r="E189" s="9">
        <f t="shared" si="21"/>
        <v>134.3197115</v>
      </c>
      <c r="F189" s="9">
        <v>41.99</v>
      </c>
      <c r="G189" s="9">
        <f>F189*1.07</f>
        <v>44.929300000000005</v>
      </c>
      <c r="H189" s="9">
        <f>G189*1.055</f>
        <v>47.400411500000004</v>
      </c>
    </row>
    <row r="190" spans="1:8" ht="25.5">
      <c r="A190" s="90"/>
      <c r="B190" s="10" t="s">
        <v>166</v>
      </c>
      <c r="C190" s="91"/>
      <c r="D190" s="91"/>
      <c r="E190" s="9">
        <f t="shared" si="21"/>
        <v>317.837736</v>
      </c>
      <c r="F190" s="9">
        <v>99.36</v>
      </c>
      <c r="G190" s="9">
        <f>F190*1.07</f>
        <v>106.3152</v>
      </c>
      <c r="H190" s="9">
        <f>G190*1.055</f>
        <v>112.162536</v>
      </c>
    </row>
    <row r="191" spans="1:8" ht="25.5">
      <c r="A191" s="90"/>
      <c r="B191" s="10" t="s">
        <v>196</v>
      </c>
      <c r="C191" s="91"/>
      <c r="D191" s="91"/>
      <c r="E191" s="9">
        <f t="shared" si="21"/>
        <v>255.90800000000002</v>
      </c>
      <c r="F191" s="9">
        <v>80</v>
      </c>
      <c r="G191" s="9">
        <f>F191*1.07</f>
        <v>85.60000000000001</v>
      </c>
      <c r="H191" s="9">
        <f>G191*1.055</f>
        <v>90.308</v>
      </c>
    </row>
    <row r="192" spans="1:8" ht="12.75">
      <c r="A192" s="90" t="s">
        <v>87</v>
      </c>
      <c r="B192" s="8"/>
      <c r="C192" s="91" t="s">
        <v>39</v>
      </c>
      <c r="D192" s="91" t="s">
        <v>20</v>
      </c>
      <c r="E192" s="7">
        <f t="shared" si="21"/>
        <v>608.17495855</v>
      </c>
      <c r="F192" s="7">
        <f>SUM(F193:F195)</f>
        <v>190.123</v>
      </c>
      <c r="G192" s="7">
        <f>SUM(G193:G195)</f>
        <v>203.43161000000003</v>
      </c>
      <c r="H192" s="7">
        <f>SUM(H193:H195)</f>
        <v>214.62034855000002</v>
      </c>
    </row>
    <row r="193" spans="1:8" ht="25.5">
      <c r="A193" s="90"/>
      <c r="B193" s="10" t="s">
        <v>32</v>
      </c>
      <c r="C193" s="91"/>
      <c r="D193" s="91"/>
      <c r="E193" s="9">
        <f t="shared" si="21"/>
        <v>123.3796445</v>
      </c>
      <c r="F193" s="9">
        <v>38.57</v>
      </c>
      <c r="G193" s="9">
        <f>F193*1.07</f>
        <v>41.2699</v>
      </c>
      <c r="H193" s="9">
        <f>G193*1.055</f>
        <v>43.5397445</v>
      </c>
    </row>
    <row r="194" spans="1:8" ht="25.5">
      <c r="A194" s="90"/>
      <c r="B194" s="10" t="s">
        <v>133</v>
      </c>
      <c r="C194" s="91"/>
      <c r="D194" s="91"/>
      <c r="E194" s="9">
        <f t="shared" si="21"/>
        <v>210.66666445</v>
      </c>
      <c r="F194" s="9">
        <v>65.857</v>
      </c>
      <c r="G194" s="9">
        <f>F194*1.07</f>
        <v>70.46699000000001</v>
      </c>
      <c r="H194" s="9">
        <f>G194*1.055</f>
        <v>74.34267445</v>
      </c>
    </row>
    <row r="195" spans="1:8" ht="38.25">
      <c r="A195" s="90"/>
      <c r="B195" s="10" t="s">
        <v>134</v>
      </c>
      <c r="C195" s="91"/>
      <c r="D195" s="91"/>
      <c r="E195" s="9">
        <f t="shared" si="21"/>
        <v>274.1286496</v>
      </c>
      <c r="F195" s="9">
        <v>85.696</v>
      </c>
      <c r="G195" s="9">
        <f>F195*1.07</f>
        <v>91.69472</v>
      </c>
      <c r="H195" s="9">
        <f>G195*1.055</f>
        <v>96.7379296</v>
      </c>
    </row>
    <row r="196" spans="1:8" ht="29.25" customHeight="1">
      <c r="A196" s="85" t="s">
        <v>86</v>
      </c>
      <c r="B196" s="10"/>
      <c r="C196" s="91" t="s">
        <v>39</v>
      </c>
      <c r="D196" s="91" t="s">
        <v>20</v>
      </c>
      <c r="E196" s="7">
        <f>F196+G196+H196</f>
        <v>319.40837135000004</v>
      </c>
      <c r="F196" s="7">
        <f>SUM(F197)</f>
        <v>99.851</v>
      </c>
      <c r="G196" s="7">
        <f>SUM(G197)</f>
        <v>106.84057</v>
      </c>
      <c r="H196" s="7">
        <f>SUM(H197)</f>
        <v>112.71680135</v>
      </c>
    </row>
    <row r="197" spans="1:8" ht="28.5" customHeight="1">
      <c r="A197" s="95"/>
      <c r="B197" s="10" t="s">
        <v>197</v>
      </c>
      <c r="C197" s="91"/>
      <c r="D197" s="91"/>
      <c r="E197" s="9">
        <f>F197+G197+H197</f>
        <v>319.40837135000004</v>
      </c>
      <c r="F197" s="9">
        <v>99.851</v>
      </c>
      <c r="G197" s="9">
        <f>F197*1.07</f>
        <v>106.84057</v>
      </c>
      <c r="H197" s="9">
        <f>G197*1.055</f>
        <v>112.71680135</v>
      </c>
    </row>
    <row r="198" spans="1:8" ht="12.75">
      <c r="A198" s="93" t="s">
        <v>131</v>
      </c>
      <c r="B198" s="10"/>
      <c r="C198" s="91" t="s">
        <v>39</v>
      </c>
      <c r="D198" s="91" t="s">
        <v>20</v>
      </c>
      <c r="E198" s="7">
        <f>F198+G198+H198</f>
        <v>52.746</v>
      </c>
      <c r="F198" s="7">
        <f>SUM(F199)</f>
        <v>52.746</v>
      </c>
      <c r="G198" s="9"/>
      <c r="H198" s="9"/>
    </row>
    <row r="199" spans="1:8" ht="25.5">
      <c r="A199" s="94"/>
      <c r="B199" s="8" t="s">
        <v>188</v>
      </c>
      <c r="C199" s="91"/>
      <c r="D199" s="91"/>
      <c r="E199" s="9">
        <f>F199+G199+H199</f>
        <v>52.746</v>
      </c>
      <c r="F199" s="9">
        <v>52.746</v>
      </c>
      <c r="G199" s="9"/>
      <c r="H199" s="9"/>
    </row>
    <row r="200" spans="1:9" s="55" customFormat="1" ht="12.75" customHeight="1">
      <c r="A200" s="85" t="s">
        <v>68</v>
      </c>
      <c r="B200" s="8"/>
      <c r="C200" s="87" t="s">
        <v>40</v>
      </c>
      <c r="D200" s="87" t="s">
        <v>20</v>
      </c>
      <c r="E200" s="7">
        <f t="shared" si="21"/>
        <v>316.68615</v>
      </c>
      <c r="F200" s="7">
        <f>SUM(F201:F201)</f>
        <v>99</v>
      </c>
      <c r="G200" s="7">
        <f>SUM(G201:G201)</f>
        <v>105.93</v>
      </c>
      <c r="H200" s="7">
        <f>SUM(H201:H201)</f>
        <v>111.75615</v>
      </c>
      <c r="I200" s="77"/>
    </row>
    <row r="201" spans="1:9" s="55" customFormat="1" ht="31.5" customHeight="1">
      <c r="A201" s="86"/>
      <c r="B201" s="10" t="s">
        <v>37</v>
      </c>
      <c r="C201" s="88"/>
      <c r="D201" s="88"/>
      <c r="E201" s="9">
        <f t="shared" si="21"/>
        <v>316.68615</v>
      </c>
      <c r="F201" s="9">
        <v>99</v>
      </c>
      <c r="G201" s="9">
        <f>F201*1.07</f>
        <v>105.93</v>
      </c>
      <c r="H201" s="9">
        <f>G201*1.055</f>
        <v>111.75615</v>
      </c>
      <c r="I201" s="77"/>
    </row>
    <row r="202" spans="1:9" s="55" customFormat="1" ht="12.75">
      <c r="A202" s="90" t="s">
        <v>78</v>
      </c>
      <c r="B202" s="8"/>
      <c r="C202" s="91" t="s">
        <v>40</v>
      </c>
      <c r="D202" s="91" t="s">
        <v>20</v>
      </c>
      <c r="E202" s="7">
        <f>F202+G202+H202</f>
        <v>951.4499497500001</v>
      </c>
      <c r="F202" s="7">
        <f>SUM(F203:F205)</f>
        <v>297.435</v>
      </c>
      <c r="G202" s="7">
        <f>SUM(G203:G205)</f>
        <v>318.25545</v>
      </c>
      <c r="H202" s="7">
        <f>SUM(H203:H205)</f>
        <v>335.75949975000003</v>
      </c>
      <c r="I202" s="77"/>
    </row>
    <row r="203" spans="1:9" s="55" customFormat="1" ht="12.75">
      <c r="A203" s="90"/>
      <c r="B203" s="56" t="s">
        <v>215</v>
      </c>
      <c r="C203" s="91"/>
      <c r="D203" s="91"/>
      <c r="E203" s="9">
        <f>F203+G203+H203</f>
        <v>316.70214425</v>
      </c>
      <c r="F203" s="9">
        <v>99.005</v>
      </c>
      <c r="G203" s="9">
        <f>F203*1.07</f>
        <v>105.93535</v>
      </c>
      <c r="H203" s="9">
        <f>G203*1.055</f>
        <v>111.76179425</v>
      </c>
      <c r="I203" s="77"/>
    </row>
    <row r="204" spans="1:9" s="55" customFormat="1" ht="25.5">
      <c r="A204" s="90"/>
      <c r="B204" s="56" t="s">
        <v>31</v>
      </c>
      <c r="C204" s="91"/>
      <c r="D204" s="91"/>
      <c r="E204" s="9">
        <f>F204+G204+H204</f>
        <v>318.06165550000003</v>
      </c>
      <c r="F204" s="9">
        <v>99.43</v>
      </c>
      <c r="G204" s="9">
        <f aca="true" t="shared" si="22" ref="G204:G210">F204*1.07</f>
        <v>106.39010000000002</v>
      </c>
      <c r="H204" s="9">
        <f aca="true" t="shared" si="23" ref="H204:H210">G204*1.055</f>
        <v>112.24155550000002</v>
      </c>
      <c r="I204" s="77"/>
    </row>
    <row r="205" spans="1:9" s="55" customFormat="1" ht="25.5">
      <c r="A205" s="90"/>
      <c r="B205" s="57" t="s">
        <v>216</v>
      </c>
      <c r="C205" s="91"/>
      <c r="D205" s="91"/>
      <c r="E205" s="9">
        <f>F205+G205+H205</f>
        <v>316.68615</v>
      </c>
      <c r="F205" s="9">
        <v>99</v>
      </c>
      <c r="G205" s="9">
        <f t="shared" si="22"/>
        <v>105.93</v>
      </c>
      <c r="H205" s="9">
        <f t="shared" si="23"/>
        <v>111.75615</v>
      </c>
      <c r="I205" s="77"/>
    </row>
    <row r="206" spans="1:9" s="55" customFormat="1" ht="12.75">
      <c r="A206" s="90" t="s">
        <v>87</v>
      </c>
      <c r="B206" s="10"/>
      <c r="C206" s="91" t="s">
        <v>40</v>
      </c>
      <c r="D206" s="91" t="s">
        <v>20</v>
      </c>
      <c r="E206" s="7">
        <f aca="true" t="shared" si="24" ref="E206:E212">F206+G206+H206</f>
        <v>494.66056745000003</v>
      </c>
      <c r="F206" s="7">
        <f>SUM(F207:F208)</f>
        <v>154.637</v>
      </c>
      <c r="G206" s="7">
        <f>SUM(G207:G208)</f>
        <v>165.46159</v>
      </c>
      <c r="H206" s="7">
        <f>SUM(H207:H208)</f>
        <v>174.56197745</v>
      </c>
      <c r="I206" s="77"/>
    </row>
    <row r="207" spans="1:9" s="55" customFormat="1" ht="25.5">
      <c r="A207" s="90"/>
      <c r="B207" s="10" t="s">
        <v>32</v>
      </c>
      <c r="C207" s="91"/>
      <c r="D207" s="91"/>
      <c r="E207" s="9">
        <f t="shared" si="24"/>
        <v>190.76981745</v>
      </c>
      <c r="F207" s="9">
        <v>59.637</v>
      </c>
      <c r="G207" s="9">
        <f t="shared" si="22"/>
        <v>63.81159</v>
      </c>
      <c r="H207" s="9">
        <f t="shared" si="23"/>
        <v>67.32122745</v>
      </c>
      <c r="I207" s="77"/>
    </row>
    <row r="208" spans="1:9" s="55" customFormat="1" ht="12.75">
      <c r="A208" s="90"/>
      <c r="B208" s="10" t="s">
        <v>33</v>
      </c>
      <c r="C208" s="91"/>
      <c r="D208" s="91"/>
      <c r="E208" s="9">
        <f t="shared" si="24"/>
        <v>303.89075</v>
      </c>
      <c r="F208" s="9">
        <v>95</v>
      </c>
      <c r="G208" s="9">
        <f t="shared" si="22"/>
        <v>101.65</v>
      </c>
      <c r="H208" s="9">
        <f t="shared" si="23"/>
        <v>107.24075</v>
      </c>
      <c r="I208" s="77"/>
    </row>
    <row r="209" spans="1:9" s="55" customFormat="1" ht="12.75">
      <c r="A209" s="90" t="s">
        <v>86</v>
      </c>
      <c r="B209" s="10"/>
      <c r="C209" s="91" t="s">
        <v>40</v>
      </c>
      <c r="D209" s="91" t="s">
        <v>20</v>
      </c>
      <c r="E209" s="7">
        <f t="shared" si="24"/>
        <v>316.68615</v>
      </c>
      <c r="F209" s="7">
        <f>SUM(F210)</f>
        <v>99</v>
      </c>
      <c r="G209" s="7">
        <f>SUM(G210)</f>
        <v>105.93</v>
      </c>
      <c r="H209" s="7">
        <f>SUM(H210)</f>
        <v>111.75615</v>
      </c>
      <c r="I209" s="77"/>
    </row>
    <row r="210" spans="1:9" s="55" customFormat="1" ht="38.25" customHeight="1">
      <c r="A210" s="90"/>
      <c r="B210" s="10" t="s">
        <v>41</v>
      </c>
      <c r="C210" s="91"/>
      <c r="D210" s="91"/>
      <c r="E210" s="9">
        <f t="shared" si="24"/>
        <v>316.68615</v>
      </c>
      <c r="F210" s="9">
        <v>99</v>
      </c>
      <c r="G210" s="9">
        <f t="shared" si="22"/>
        <v>105.93</v>
      </c>
      <c r="H210" s="9">
        <f t="shared" si="23"/>
        <v>111.75615</v>
      </c>
      <c r="I210" s="77"/>
    </row>
    <row r="211" spans="1:9" s="55" customFormat="1" ht="12.75">
      <c r="A211" s="93" t="s">
        <v>125</v>
      </c>
      <c r="B211" s="10"/>
      <c r="C211" s="91" t="s">
        <v>40</v>
      </c>
      <c r="D211" s="91" t="s">
        <v>20</v>
      </c>
      <c r="E211" s="7">
        <f t="shared" si="24"/>
        <v>37.811</v>
      </c>
      <c r="F211" s="7">
        <f>SUM(F212)</f>
        <v>37.811</v>
      </c>
      <c r="G211" s="9"/>
      <c r="H211" s="9"/>
      <c r="I211" s="77"/>
    </row>
    <row r="212" spans="1:9" s="55" customFormat="1" ht="25.5">
      <c r="A212" s="94"/>
      <c r="B212" s="8" t="s">
        <v>188</v>
      </c>
      <c r="C212" s="91"/>
      <c r="D212" s="91"/>
      <c r="E212" s="9">
        <f t="shared" si="24"/>
        <v>37.811</v>
      </c>
      <c r="F212" s="9">
        <v>37.811</v>
      </c>
      <c r="G212" s="9"/>
      <c r="H212" s="9"/>
      <c r="I212" s="77"/>
    </row>
    <row r="213" spans="1:8" ht="12.75" customHeight="1">
      <c r="A213" s="85" t="s">
        <v>68</v>
      </c>
      <c r="B213" s="10"/>
      <c r="C213" s="87" t="s">
        <v>42</v>
      </c>
      <c r="D213" s="87" t="s">
        <v>20</v>
      </c>
      <c r="E213" s="7">
        <f aca="true" t="shared" si="25" ref="E213:E226">F213+G213+H213</f>
        <v>475.28513300000003</v>
      </c>
      <c r="F213" s="7">
        <f>SUM(F214:F215)</f>
        <v>148.57999999999998</v>
      </c>
      <c r="G213" s="7">
        <f>SUM(G214:G215)</f>
        <v>158.9806</v>
      </c>
      <c r="H213" s="7">
        <f>SUM(H214:H215)</f>
        <v>167.724533</v>
      </c>
    </row>
    <row r="214" spans="1:8" ht="25.5">
      <c r="A214" s="86"/>
      <c r="B214" s="10" t="s">
        <v>36</v>
      </c>
      <c r="C214" s="88"/>
      <c r="D214" s="88"/>
      <c r="E214" s="9">
        <f t="shared" si="25"/>
        <v>193.71915715</v>
      </c>
      <c r="F214" s="9">
        <v>60.559</v>
      </c>
      <c r="G214" s="9">
        <f>F214*1.07</f>
        <v>64.79813</v>
      </c>
      <c r="H214" s="9">
        <f>G214*1.055</f>
        <v>68.36202715</v>
      </c>
    </row>
    <row r="215" spans="1:8" ht="38.25">
      <c r="A215" s="86"/>
      <c r="B215" s="10" t="s">
        <v>201</v>
      </c>
      <c r="C215" s="88"/>
      <c r="D215" s="88"/>
      <c r="E215" s="9">
        <f>F215+G215+H215</f>
        <v>281.56597585000003</v>
      </c>
      <c r="F215" s="9">
        <v>88.021</v>
      </c>
      <c r="G215" s="9">
        <f>F215*1.07</f>
        <v>94.18247000000001</v>
      </c>
      <c r="H215" s="9">
        <f>G215*1.055</f>
        <v>99.36250585</v>
      </c>
    </row>
    <row r="216" spans="1:8" ht="12.75">
      <c r="A216" s="90" t="s">
        <v>78</v>
      </c>
      <c r="B216" s="8"/>
      <c r="C216" s="91" t="s">
        <v>42</v>
      </c>
      <c r="D216" s="91" t="s">
        <v>20</v>
      </c>
      <c r="E216" s="7">
        <f t="shared" si="25"/>
        <v>709.5657081500001</v>
      </c>
      <c r="F216" s="7">
        <f>SUM(F217:F220)</f>
        <v>221.819</v>
      </c>
      <c r="G216" s="7">
        <f>SUM(G217:G220)</f>
        <v>237.34633000000002</v>
      </c>
      <c r="H216" s="7">
        <f>SUM(H217:H220)</f>
        <v>250.40037815000002</v>
      </c>
    </row>
    <row r="217" spans="1:8" ht="25.5">
      <c r="A217" s="90"/>
      <c r="B217" s="51" t="s">
        <v>43</v>
      </c>
      <c r="C217" s="91"/>
      <c r="D217" s="91"/>
      <c r="E217" s="9">
        <f t="shared" si="25"/>
        <v>285.59652685000003</v>
      </c>
      <c r="F217" s="9">
        <v>89.281</v>
      </c>
      <c r="G217" s="9">
        <f>F217*1.07</f>
        <v>95.53067000000001</v>
      </c>
      <c r="H217" s="9">
        <f>G217*1.055</f>
        <v>100.78485685000001</v>
      </c>
    </row>
    <row r="218" spans="1:8" ht="25.5">
      <c r="A218" s="90"/>
      <c r="B218" s="51" t="s">
        <v>164</v>
      </c>
      <c r="C218" s="91"/>
      <c r="D218" s="91"/>
      <c r="E218" s="9">
        <f t="shared" si="25"/>
        <v>16.5380545</v>
      </c>
      <c r="F218" s="9">
        <v>5.17</v>
      </c>
      <c r="G218" s="9">
        <f>F218*1.07</f>
        <v>5.5319</v>
      </c>
      <c r="H218" s="9">
        <f>G218*1.055</f>
        <v>5.8361545</v>
      </c>
    </row>
    <row r="219" spans="1:8" ht="12.75">
      <c r="A219" s="90"/>
      <c r="B219" s="51" t="s">
        <v>202</v>
      </c>
      <c r="C219" s="91"/>
      <c r="D219" s="91"/>
      <c r="E219" s="9">
        <f t="shared" si="25"/>
        <v>239.15562255</v>
      </c>
      <c r="F219" s="9">
        <v>74.763</v>
      </c>
      <c r="G219" s="9">
        <f>F219*1.07</f>
        <v>79.99641000000001</v>
      </c>
      <c r="H219" s="9">
        <f>G219*1.055</f>
        <v>84.39621255</v>
      </c>
    </row>
    <row r="220" spans="1:8" ht="25.5">
      <c r="A220" s="90"/>
      <c r="B220" s="51" t="s">
        <v>31</v>
      </c>
      <c r="C220" s="91"/>
      <c r="D220" s="91"/>
      <c r="E220" s="9">
        <f t="shared" si="25"/>
        <v>168.27550424999998</v>
      </c>
      <c r="F220" s="9">
        <v>52.605</v>
      </c>
      <c r="G220" s="9">
        <f>F220*1.07</f>
        <v>56.287349999999996</v>
      </c>
      <c r="H220" s="9">
        <f>G220*1.055</f>
        <v>59.38315424999999</v>
      </c>
    </row>
    <row r="221" spans="1:8" ht="38.25">
      <c r="A221" s="90"/>
      <c r="B221" s="21" t="s">
        <v>165</v>
      </c>
      <c r="C221" s="91"/>
      <c r="D221" s="91"/>
      <c r="E221" s="22">
        <f t="shared" si="25"/>
        <v>168.27550424999998</v>
      </c>
      <c r="F221" s="22">
        <v>52.605</v>
      </c>
      <c r="G221" s="22">
        <f>F221*1.07</f>
        <v>56.287349999999996</v>
      </c>
      <c r="H221" s="22">
        <f>G221*1.055</f>
        <v>59.38315424999999</v>
      </c>
    </row>
    <row r="222" spans="1:8" ht="12.75">
      <c r="A222" s="90" t="s">
        <v>87</v>
      </c>
      <c r="B222" s="8"/>
      <c r="C222" s="91" t="s">
        <v>42</v>
      </c>
      <c r="D222" s="91" t="s">
        <v>20</v>
      </c>
      <c r="E222" s="7">
        <f t="shared" si="25"/>
        <v>289.0160975</v>
      </c>
      <c r="F222" s="7">
        <f>SUM(F223:F224)</f>
        <v>90.35</v>
      </c>
      <c r="G222" s="7">
        <f>SUM(G223:G224)</f>
        <v>96.6745</v>
      </c>
      <c r="H222" s="7">
        <f>SUM(H223:H224)</f>
        <v>101.9915975</v>
      </c>
    </row>
    <row r="223" spans="1:8" ht="25.5">
      <c r="A223" s="90"/>
      <c r="B223" s="10" t="s">
        <v>32</v>
      </c>
      <c r="C223" s="91"/>
      <c r="D223" s="91"/>
      <c r="E223" s="9">
        <f t="shared" si="25"/>
        <v>24.675928900000002</v>
      </c>
      <c r="F223" s="9">
        <v>7.714</v>
      </c>
      <c r="G223" s="9">
        <f>F223*1.07</f>
        <v>8.25398</v>
      </c>
      <c r="H223" s="9">
        <f>G223*1.055</f>
        <v>8.7079489</v>
      </c>
    </row>
    <row r="224" spans="1:8" ht="12.75">
      <c r="A224" s="90"/>
      <c r="B224" s="10" t="s">
        <v>33</v>
      </c>
      <c r="C224" s="91"/>
      <c r="D224" s="91"/>
      <c r="E224" s="9">
        <f t="shared" si="25"/>
        <v>264.34016859999997</v>
      </c>
      <c r="F224" s="9">
        <v>82.636</v>
      </c>
      <c r="G224" s="9">
        <f>F224*1.07</f>
        <v>88.42052</v>
      </c>
      <c r="H224" s="9">
        <f>G224*1.055</f>
        <v>93.28364859999999</v>
      </c>
    </row>
    <row r="225" spans="1:8" ht="12.75">
      <c r="A225" s="85" t="s">
        <v>203</v>
      </c>
      <c r="B225" s="10"/>
      <c r="C225" s="91" t="s">
        <v>42</v>
      </c>
      <c r="D225" s="91" t="s">
        <v>20</v>
      </c>
      <c r="E225" s="7">
        <f t="shared" si="25"/>
        <v>20.443850349999998</v>
      </c>
      <c r="F225" s="7">
        <f>SUM(F226)</f>
        <v>6.391</v>
      </c>
      <c r="G225" s="7">
        <f>SUM(G226)</f>
        <v>6.83837</v>
      </c>
      <c r="H225" s="7">
        <f>SUM(H226)</f>
        <v>7.21448035</v>
      </c>
    </row>
    <row r="226" spans="1:8" ht="38.25">
      <c r="A226" s="95"/>
      <c r="B226" s="8" t="s">
        <v>204</v>
      </c>
      <c r="C226" s="91"/>
      <c r="D226" s="91"/>
      <c r="E226" s="9">
        <f t="shared" si="25"/>
        <v>20.443850349999998</v>
      </c>
      <c r="F226" s="38">
        <v>6.391</v>
      </c>
      <c r="G226" s="9">
        <f>F226*1.07</f>
        <v>6.83837</v>
      </c>
      <c r="H226" s="9">
        <f>G226*1.055</f>
        <v>7.21448035</v>
      </c>
    </row>
    <row r="227" spans="1:8" ht="24" customHeight="1">
      <c r="A227" s="85" t="s">
        <v>86</v>
      </c>
      <c r="B227" s="10"/>
      <c r="C227" s="91" t="s">
        <v>42</v>
      </c>
      <c r="D227" s="91" t="s">
        <v>20</v>
      </c>
      <c r="E227" s="7">
        <f aca="true" t="shared" si="26" ref="E227:E235">F227+G227+H227</f>
        <v>187.1135319</v>
      </c>
      <c r="F227" s="7">
        <f>SUM(F228)</f>
        <v>58.494</v>
      </c>
      <c r="G227" s="7">
        <f>SUM(G228)</f>
        <v>62.58858</v>
      </c>
      <c r="H227" s="7">
        <f>SUM(H228)</f>
        <v>66.03095189999999</v>
      </c>
    </row>
    <row r="228" spans="1:8" ht="25.5">
      <c r="A228" s="95"/>
      <c r="B228" s="49" t="s">
        <v>41</v>
      </c>
      <c r="C228" s="91"/>
      <c r="D228" s="91"/>
      <c r="E228" s="9">
        <f t="shared" si="26"/>
        <v>187.1135319</v>
      </c>
      <c r="F228" s="38">
        <v>58.494</v>
      </c>
      <c r="G228" s="9">
        <f>F228*1.07</f>
        <v>62.58858</v>
      </c>
      <c r="H228" s="9">
        <f>G228*1.055</f>
        <v>66.03095189999999</v>
      </c>
    </row>
    <row r="229" spans="1:8" ht="12.75">
      <c r="A229" s="93" t="s">
        <v>125</v>
      </c>
      <c r="B229" s="10"/>
      <c r="C229" s="91" t="s">
        <v>42</v>
      </c>
      <c r="D229" s="91" t="s">
        <v>20</v>
      </c>
      <c r="E229" s="7">
        <f t="shared" si="26"/>
        <v>1.72</v>
      </c>
      <c r="F229" s="7">
        <f>SUM(F230)</f>
        <v>1.72</v>
      </c>
      <c r="G229" s="9"/>
      <c r="H229" s="9"/>
    </row>
    <row r="230" spans="1:8" ht="25.5">
      <c r="A230" s="94"/>
      <c r="B230" s="8" t="s">
        <v>188</v>
      </c>
      <c r="C230" s="91"/>
      <c r="D230" s="91"/>
      <c r="E230" s="9">
        <f t="shared" si="26"/>
        <v>1.72</v>
      </c>
      <c r="F230" s="3">
        <v>1.72</v>
      </c>
      <c r="G230" s="9"/>
      <c r="H230" s="9"/>
    </row>
    <row r="231" spans="1:8" ht="12.75" customHeight="1">
      <c r="A231" s="85" t="s">
        <v>68</v>
      </c>
      <c r="B231" s="10"/>
      <c r="C231" s="87" t="s">
        <v>44</v>
      </c>
      <c r="D231" s="87" t="s">
        <v>20</v>
      </c>
      <c r="E231" s="7">
        <f t="shared" si="26"/>
        <v>901.7174287999999</v>
      </c>
      <c r="F231" s="7">
        <f>SUM(F232:F235)</f>
        <v>281.888</v>
      </c>
      <c r="G231" s="7">
        <f>SUM(G232:G235)</f>
        <v>301.62016</v>
      </c>
      <c r="H231" s="7">
        <f>SUM(H232:H235)</f>
        <v>318.20926879999996</v>
      </c>
    </row>
    <row r="232" spans="1:8" ht="12.75" customHeight="1">
      <c r="A232" s="86"/>
      <c r="B232" s="10" t="s">
        <v>46</v>
      </c>
      <c r="C232" s="88"/>
      <c r="D232" s="88"/>
      <c r="E232" s="9">
        <f t="shared" si="26"/>
        <v>380.90306375</v>
      </c>
      <c r="F232" s="9">
        <v>119.075</v>
      </c>
      <c r="G232" s="9">
        <f>F232*1.07</f>
        <v>127.41025</v>
      </c>
      <c r="H232" s="9">
        <f>G232*1.055</f>
        <v>134.41781375</v>
      </c>
    </row>
    <row r="233" spans="1:8" ht="12.75" customHeight="1">
      <c r="A233" s="86"/>
      <c r="B233" s="10" t="s">
        <v>205</v>
      </c>
      <c r="C233" s="88"/>
      <c r="D233" s="88"/>
      <c r="E233" s="9">
        <f t="shared" si="26"/>
        <v>196.5821279</v>
      </c>
      <c r="F233" s="9">
        <v>61.454</v>
      </c>
      <c r="G233" s="9">
        <f>F233*1.07</f>
        <v>65.75578</v>
      </c>
      <c r="H233" s="9">
        <f>G233*1.055</f>
        <v>69.3723479</v>
      </c>
    </row>
    <row r="234" spans="1:8" ht="25.5">
      <c r="A234" s="86"/>
      <c r="B234" s="10" t="s">
        <v>194</v>
      </c>
      <c r="C234" s="88"/>
      <c r="D234" s="88"/>
      <c r="E234" s="9">
        <f t="shared" si="26"/>
        <v>121.8186057</v>
      </c>
      <c r="F234" s="9">
        <v>38.082</v>
      </c>
      <c r="G234" s="9">
        <f>F234*1.07</f>
        <v>40.74774</v>
      </c>
      <c r="H234" s="9">
        <f>G234*1.055</f>
        <v>42.9888657</v>
      </c>
    </row>
    <row r="235" spans="1:8" ht="25.5">
      <c r="A235" s="86"/>
      <c r="B235" s="10" t="s">
        <v>206</v>
      </c>
      <c r="C235" s="88"/>
      <c r="D235" s="88"/>
      <c r="E235" s="9">
        <f t="shared" si="26"/>
        <v>202.41363144999997</v>
      </c>
      <c r="F235" s="9">
        <v>63.277</v>
      </c>
      <c r="G235" s="9">
        <f>F235*1.07</f>
        <v>67.70639</v>
      </c>
      <c r="H235" s="9">
        <f>G235*1.055</f>
        <v>71.43024145</v>
      </c>
    </row>
    <row r="236" spans="1:8" ht="12.75">
      <c r="A236" s="90" t="s">
        <v>78</v>
      </c>
      <c r="B236" s="10"/>
      <c r="C236" s="91" t="s">
        <v>44</v>
      </c>
      <c r="D236" s="91" t="s">
        <v>20</v>
      </c>
      <c r="E236" s="7">
        <f aca="true" t="shared" si="27" ref="E236:E253">F236+G236+H236</f>
        <v>974.5936294999999</v>
      </c>
      <c r="F236" s="7">
        <f>SUM(F237:F243)</f>
        <v>304.66999999999996</v>
      </c>
      <c r="G236" s="7">
        <f>SUM(G237:G243)</f>
        <v>325.99690000000004</v>
      </c>
      <c r="H236" s="7">
        <f>SUM(H237:H243)</f>
        <v>343.9267295</v>
      </c>
    </row>
    <row r="237" spans="1:8" ht="25.5">
      <c r="A237" s="90"/>
      <c r="B237" s="10" t="s">
        <v>43</v>
      </c>
      <c r="C237" s="91"/>
      <c r="D237" s="91"/>
      <c r="E237" s="9">
        <f t="shared" si="27"/>
        <v>318.96693005</v>
      </c>
      <c r="F237" s="9">
        <v>99.713</v>
      </c>
      <c r="G237" s="9">
        <f>F237*1.07</f>
        <v>106.69291</v>
      </c>
      <c r="H237" s="9">
        <f>G237*1.055</f>
        <v>112.56102005</v>
      </c>
    </row>
    <row r="238" spans="1:8" ht="38.25">
      <c r="A238" s="90"/>
      <c r="B238" s="10" t="s">
        <v>45</v>
      </c>
      <c r="C238" s="91"/>
      <c r="D238" s="91"/>
      <c r="E238" s="9">
        <f t="shared" si="27"/>
        <v>100.76377500000001</v>
      </c>
      <c r="F238" s="9">
        <v>31.5</v>
      </c>
      <c r="G238" s="9">
        <f aca="true" t="shared" si="28" ref="G238:G243">F238*1.07</f>
        <v>33.705000000000005</v>
      </c>
      <c r="H238" s="9">
        <f aca="true" t="shared" si="29" ref="H238:H243">G238*1.055</f>
        <v>35.558775000000004</v>
      </c>
    </row>
    <row r="239" spans="1:8" ht="25.5">
      <c r="A239" s="90"/>
      <c r="B239" s="10" t="s">
        <v>30</v>
      </c>
      <c r="C239" s="91"/>
      <c r="D239" s="91"/>
      <c r="E239" s="9">
        <f t="shared" si="27"/>
        <v>209.8765485</v>
      </c>
      <c r="F239" s="9">
        <v>65.61</v>
      </c>
      <c r="G239" s="9">
        <f t="shared" si="28"/>
        <v>70.20270000000001</v>
      </c>
      <c r="H239" s="9">
        <f t="shared" si="29"/>
        <v>74.0638485</v>
      </c>
    </row>
    <row r="240" spans="1:8" ht="25.5">
      <c r="A240" s="90"/>
      <c r="B240" s="10" t="s">
        <v>31</v>
      </c>
      <c r="C240" s="91"/>
      <c r="D240" s="91"/>
      <c r="E240" s="9">
        <f t="shared" si="27"/>
        <v>155.2657813</v>
      </c>
      <c r="F240" s="9">
        <v>48.538</v>
      </c>
      <c r="G240" s="9">
        <f t="shared" si="28"/>
        <v>51.93566</v>
      </c>
      <c r="H240" s="9">
        <f t="shared" si="29"/>
        <v>54.7921213</v>
      </c>
    </row>
    <row r="241" spans="1:8" ht="25.5">
      <c r="A241" s="90"/>
      <c r="B241" s="10" t="s">
        <v>207</v>
      </c>
      <c r="C241" s="91"/>
      <c r="D241" s="91"/>
      <c r="E241" s="9">
        <f t="shared" si="27"/>
        <v>56.55246914999999</v>
      </c>
      <c r="F241" s="9">
        <v>17.679</v>
      </c>
      <c r="G241" s="9">
        <f t="shared" si="28"/>
        <v>18.916529999999998</v>
      </c>
      <c r="H241" s="9">
        <f t="shared" si="29"/>
        <v>19.956939149999997</v>
      </c>
    </row>
    <row r="242" spans="1:8" ht="25.5">
      <c r="A242" s="90"/>
      <c r="B242" s="10" t="s">
        <v>208</v>
      </c>
      <c r="C242" s="91"/>
      <c r="D242" s="91"/>
      <c r="E242" s="9">
        <f t="shared" si="27"/>
        <v>44.0737553</v>
      </c>
      <c r="F242" s="9">
        <v>13.778</v>
      </c>
      <c r="G242" s="9">
        <f t="shared" si="28"/>
        <v>14.742460000000001</v>
      </c>
      <c r="H242" s="9">
        <f t="shared" si="29"/>
        <v>15.5532953</v>
      </c>
    </row>
    <row r="243" spans="1:8" ht="25.5" customHeight="1">
      <c r="A243" s="90"/>
      <c r="B243" s="10" t="s">
        <v>209</v>
      </c>
      <c r="C243" s="91"/>
      <c r="D243" s="91"/>
      <c r="E243" s="9">
        <f t="shared" si="27"/>
        <v>89.0943702</v>
      </c>
      <c r="F243" s="9">
        <v>27.852</v>
      </c>
      <c r="G243" s="9">
        <f t="shared" si="28"/>
        <v>29.801640000000003</v>
      </c>
      <c r="H243" s="9">
        <f t="shared" si="29"/>
        <v>31.4407302</v>
      </c>
    </row>
    <row r="244" spans="1:8" ht="12.75">
      <c r="A244" s="90" t="s">
        <v>87</v>
      </c>
      <c r="B244" s="8"/>
      <c r="C244" s="91" t="s">
        <v>44</v>
      </c>
      <c r="D244" s="91" t="s">
        <v>20</v>
      </c>
      <c r="E244" s="7">
        <f t="shared" si="27"/>
        <v>342.3729155</v>
      </c>
      <c r="F244" s="7">
        <f>SUM(F245:F247)</f>
        <v>107.03</v>
      </c>
      <c r="G244" s="7">
        <f>SUM(G245:G247)</f>
        <v>114.5221</v>
      </c>
      <c r="H244" s="7">
        <f>SUM(H245:H247)</f>
        <v>120.8208155</v>
      </c>
    </row>
    <row r="245" spans="1:8" ht="25.5">
      <c r="A245" s="90"/>
      <c r="B245" s="10" t="s">
        <v>47</v>
      </c>
      <c r="C245" s="91"/>
      <c r="D245" s="91"/>
      <c r="E245" s="9">
        <f t="shared" si="27"/>
        <v>8.678480050000001</v>
      </c>
      <c r="F245" s="9">
        <v>2.713</v>
      </c>
      <c r="G245" s="9">
        <f>F245*1.07</f>
        <v>2.9029100000000003</v>
      </c>
      <c r="H245" s="9">
        <f>G245*1.055</f>
        <v>3.06257005</v>
      </c>
    </row>
    <row r="246" spans="1:8" ht="25.5">
      <c r="A246" s="90"/>
      <c r="B246" s="10" t="s">
        <v>32</v>
      </c>
      <c r="C246" s="91"/>
      <c r="D246" s="91"/>
      <c r="E246" s="9">
        <f t="shared" si="27"/>
        <v>28.9943764</v>
      </c>
      <c r="F246" s="9">
        <v>9.064</v>
      </c>
      <c r="G246" s="9">
        <f>F246*1.07</f>
        <v>9.69848</v>
      </c>
      <c r="H246" s="9">
        <f>G246*1.055</f>
        <v>10.2318964</v>
      </c>
    </row>
    <row r="247" spans="1:8" ht="12.75">
      <c r="A247" s="90"/>
      <c r="B247" s="10" t="s">
        <v>33</v>
      </c>
      <c r="C247" s="91"/>
      <c r="D247" s="91"/>
      <c r="E247" s="9">
        <f t="shared" si="27"/>
        <v>304.70005905</v>
      </c>
      <c r="F247" s="9">
        <v>95.253</v>
      </c>
      <c r="G247" s="9">
        <f>F247*1.07</f>
        <v>101.92071</v>
      </c>
      <c r="H247" s="9">
        <f>G247*1.055</f>
        <v>107.52634905</v>
      </c>
    </row>
    <row r="248" spans="1:8" ht="12.75">
      <c r="A248" s="90" t="s">
        <v>73</v>
      </c>
      <c r="B248" s="8"/>
      <c r="C248" s="91" t="s">
        <v>44</v>
      </c>
      <c r="D248" s="91" t="s">
        <v>20</v>
      </c>
      <c r="E248" s="7">
        <f t="shared" si="27"/>
        <v>2.79899375</v>
      </c>
      <c r="F248" s="7">
        <f>SUM(F249)</f>
        <v>0.875</v>
      </c>
      <c r="G248" s="7">
        <f>SUM(G249)</f>
        <v>0.93625</v>
      </c>
      <c r="H248" s="7">
        <f>SUM(H249)</f>
        <v>0.9877437499999999</v>
      </c>
    </row>
    <row r="249" spans="1:8" ht="38.25">
      <c r="A249" s="90"/>
      <c r="B249" s="8" t="s">
        <v>48</v>
      </c>
      <c r="C249" s="91"/>
      <c r="D249" s="91"/>
      <c r="E249" s="9">
        <f t="shared" si="27"/>
        <v>2.79899375</v>
      </c>
      <c r="F249" s="9">
        <v>0.875</v>
      </c>
      <c r="G249" s="9">
        <f>F249*1.07</f>
        <v>0.93625</v>
      </c>
      <c r="H249" s="9">
        <f>G249*1.055</f>
        <v>0.9877437499999999</v>
      </c>
    </row>
    <row r="250" spans="1:8" ht="15.75" customHeight="1">
      <c r="A250" s="85" t="s">
        <v>86</v>
      </c>
      <c r="B250" s="10"/>
      <c r="C250" s="91" t="s">
        <v>44</v>
      </c>
      <c r="D250" s="91" t="s">
        <v>20</v>
      </c>
      <c r="E250" s="7">
        <f t="shared" si="27"/>
        <v>319.565115</v>
      </c>
      <c r="F250" s="7">
        <f>SUM(F251)</f>
        <v>99.9</v>
      </c>
      <c r="G250" s="7">
        <f>SUM(G251)</f>
        <v>106.89300000000001</v>
      </c>
      <c r="H250" s="7">
        <f>SUM(H251)</f>
        <v>112.77211500000001</v>
      </c>
    </row>
    <row r="251" spans="1:8" ht="37.5" customHeight="1">
      <c r="A251" s="95"/>
      <c r="B251" s="49" t="s">
        <v>210</v>
      </c>
      <c r="C251" s="91"/>
      <c r="D251" s="91"/>
      <c r="E251" s="9">
        <f t="shared" si="27"/>
        <v>319.565115</v>
      </c>
      <c r="F251" s="38">
        <v>99.9</v>
      </c>
      <c r="G251" s="9">
        <f>F251*1.07</f>
        <v>106.89300000000001</v>
      </c>
      <c r="H251" s="9">
        <f>G251*1.055</f>
        <v>112.77211500000001</v>
      </c>
    </row>
    <row r="252" spans="1:8" ht="24.75" customHeight="1">
      <c r="A252" s="93" t="s">
        <v>125</v>
      </c>
      <c r="B252" s="10"/>
      <c r="C252" s="91" t="s">
        <v>44</v>
      </c>
      <c r="D252" s="91" t="s">
        <v>20</v>
      </c>
      <c r="E252" s="7">
        <f>F252+G252+H252</f>
        <v>65.645</v>
      </c>
      <c r="F252" s="7">
        <f>SUM(F253)</f>
        <v>65.645</v>
      </c>
      <c r="G252" s="7">
        <f>SUM(G253)</f>
        <v>0</v>
      </c>
      <c r="H252" s="7">
        <f>SUM(H253)</f>
        <v>0</v>
      </c>
    </row>
    <row r="253" spans="1:8" ht="25.5">
      <c r="A253" s="94"/>
      <c r="B253" s="8" t="s">
        <v>188</v>
      </c>
      <c r="C253" s="91"/>
      <c r="D253" s="91"/>
      <c r="E253" s="9">
        <f t="shared" si="27"/>
        <v>65.645</v>
      </c>
      <c r="F253" s="9">
        <v>65.645</v>
      </c>
      <c r="G253" s="9"/>
      <c r="H253" s="9"/>
    </row>
    <row r="254" spans="1:8" ht="12.75">
      <c r="A254" s="89" t="s">
        <v>90</v>
      </c>
      <c r="B254" s="89"/>
      <c r="C254" s="89"/>
      <c r="D254" s="89"/>
      <c r="E254" s="89"/>
      <c r="F254" s="89"/>
      <c r="G254" s="89"/>
      <c r="H254" s="89"/>
    </row>
    <row r="255" spans="1:8" ht="12.75" customHeight="1">
      <c r="A255" s="93" t="s">
        <v>91</v>
      </c>
      <c r="B255" s="5"/>
      <c r="C255" s="87" t="s">
        <v>19</v>
      </c>
      <c r="D255" s="87" t="s">
        <v>20</v>
      </c>
      <c r="E255" s="7">
        <f>F255+G255+H255</f>
        <v>1030.47410435</v>
      </c>
      <c r="F255" s="7">
        <f>F256+F257</f>
        <v>405.05300000000005</v>
      </c>
      <c r="G255" s="7">
        <f>G256+G257</f>
        <v>304.34117000000003</v>
      </c>
      <c r="H255" s="7">
        <f>H256+H257</f>
        <v>321.07993435000003</v>
      </c>
    </row>
    <row r="256" spans="1:8" ht="67.5" customHeight="1">
      <c r="A256" s="100"/>
      <c r="B256" s="8" t="s">
        <v>92</v>
      </c>
      <c r="C256" s="88"/>
      <c r="D256" s="88"/>
      <c r="E256" s="9">
        <f>F256+G256+H256</f>
        <v>909.8521043500001</v>
      </c>
      <c r="F256" s="9">
        <f>30.832+12.748+90.9+149.951</f>
        <v>284.43100000000004</v>
      </c>
      <c r="G256" s="9">
        <f>F256*1.07</f>
        <v>304.34117000000003</v>
      </c>
      <c r="H256" s="9">
        <f>G256*1.055</f>
        <v>321.07993435000003</v>
      </c>
    </row>
    <row r="257" spans="1:8" ht="25.5">
      <c r="A257" s="94"/>
      <c r="B257" s="8" t="s">
        <v>188</v>
      </c>
      <c r="C257" s="92"/>
      <c r="D257" s="92"/>
      <c r="E257" s="9">
        <f>F257+G257+H257</f>
        <v>120.622</v>
      </c>
      <c r="F257" s="9">
        <f>13.87+106.752</f>
        <v>120.622</v>
      </c>
      <c r="G257" s="9"/>
      <c r="H257" s="9"/>
    </row>
    <row r="258" spans="1:8" ht="12.75" customHeight="1">
      <c r="A258" s="97" t="s">
        <v>93</v>
      </c>
      <c r="B258" s="98"/>
      <c r="C258" s="98"/>
      <c r="D258" s="98"/>
      <c r="E258" s="98"/>
      <c r="F258" s="98"/>
      <c r="G258" s="98"/>
      <c r="H258" s="99"/>
    </row>
    <row r="259" spans="1:8" ht="12.75" customHeight="1">
      <c r="A259" s="85" t="s">
        <v>94</v>
      </c>
      <c r="B259" s="5"/>
      <c r="C259" s="87" t="s">
        <v>19</v>
      </c>
      <c r="D259" s="87" t="s">
        <v>20</v>
      </c>
      <c r="E259" s="7">
        <f>F259+G259+H259</f>
        <v>30000</v>
      </c>
      <c r="F259" s="7">
        <f>SUM(F260:F260)</f>
        <v>30000</v>
      </c>
      <c r="G259" s="7">
        <f>SUM(G260:G260)</f>
        <v>0</v>
      </c>
      <c r="H259" s="7">
        <f>SUM(H260:H260)</f>
        <v>0</v>
      </c>
    </row>
    <row r="260" spans="1:8" ht="51">
      <c r="A260" s="86"/>
      <c r="B260" s="8" t="s">
        <v>130</v>
      </c>
      <c r="C260" s="88"/>
      <c r="D260" s="88"/>
      <c r="E260" s="9">
        <f>F260+G260+H260</f>
        <v>30000</v>
      </c>
      <c r="F260" s="9">
        <v>30000</v>
      </c>
      <c r="G260" s="9"/>
      <c r="H260" s="9"/>
    </row>
    <row r="261" spans="1:8" s="2" customFormat="1" ht="12.75">
      <c r="A261" s="89" t="s">
        <v>256</v>
      </c>
      <c r="B261" s="89"/>
      <c r="C261" s="89"/>
      <c r="D261" s="89"/>
      <c r="E261" s="89"/>
      <c r="F261" s="89"/>
      <c r="G261" s="89"/>
      <c r="H261" s="89"/>
    </row>
    <row r="262" spans="1:8" s="2" customFormat="1" ht="12.75" customHeight="1">
      <c r="A262" s="85" t="s">
        <v>89</v>
      </c>
      <c r="B262" s="5"/>
      <c r="C262" s="87" t="s">
        <v>19</v>
      </c>
      <c r="D262" s="87" t="s">
        <v>20</v>
      </c>
      <c r="E262" s="7">
        <f>F262+G262+H262</f>
        <v>515.01485</v>
      </c>
      <c r="F262" s="7">
        <f>F263</f>
        <v>161</v>
      </c>
      <c r="G262" s="7">
        <f>G263</f>
        <v>172.27</v>
      </c>
      <c r="H262" s="7">
        <f>H263</f>
        <v>181.74485</v>
      </c>
    </row>
    <row r="263" spans="1:8" s="2" customFormat="1" ht="76.5">
      <c r="A263" s="86"/>
      <c r="B263" s="8" t="s">
        <v>88</v>
      </c>
      <c r="C263" s="88"/>
      <c r="D263" s="88"/>
      <c r="E263" s="9">
        <f>F263+G263+H263</f>
        <v>515.01485</v>
      </c>
      <c r="F263" s="9">
        <v>161</v>
      </c>
      <c r="G263" s="9">
        <f>F263*1.07</f>
        <v>172.27</v>
      </c>
      <c r="H263" s="9">
        <f>G263*1.055</f>
        <v>181.74485</v>
      </c>
    </row>
    <row r="264" spans="1:8" s="2" customFormat="1" ht="12.75">
      <c r="A264" s="89" t="s">
        <v>257</v>
      </c>
      <c r="B264" s="89"/>
      <c r="C264" s="89"/>
      <c r="D264" s="89"/>
      <c r="E264" s="89"/>
      <c r="F264" s="89"/>
      <c r="G264" s="89"/>
      <c r="H264" s="89"/>
    </row>
    <row r="265" spans="1:8" s="2" customFormat="1" ht="20.25" customHeight="1">
      <c r="A265" s="85" t="s">
        <v>254</v>
      </c>
      <c r="B265" s="8"/>
      <c r="C265" s="87" t="s">
        <v>19</v>
      </c>
      <c r="D265" s="87" t="s">
        <v>20</v>
      </c>
      <c r="E265" s="7">
        <f>F265+G265+H265</f>
        <v>194.80996499999998</v>
      </c>
      <c r="F265" s="7">
        <f>F266</f>
        <v>60.9</v>
      </c>
      <c r="G265" s="7">
        <f>G266</f>
        <v>65.163</v>
      </c>
      <c r="H265" s="7">
        <f>H266</f>
        <v>68.74696499999999</v>
      </c>
    </row>
    <row r="266" spans="1:8" s="2" customFormat="1" ht="33.75" customHeight="1">
      <c r="A266" s="86"/>
      <c r="B266" s="8" t="s">
        <v>192</v>
      </c>
      <c r="C266" s="88"/>
      <c r="D266" s="88"/>
      <c r="E266" s="9">
        <f>F266+G266+H266</f>
        <v>194.80996499999998</v>
      </c>
      <c r="F266" s="9">
        <v>60.9</v>
      </c>
      <c r="G266" s="9">
        <f>F266*1.07</f>
        <v>65.163</v>
      </c>
      <c r="H266" s="9">
        <f>G266*1.055</f>
        <v>68.74696499999999</v>
      </c>
    </row>
    <row r="267" spans="1:8" ht="12.75">
      <c r="A267" s="20" t="s">
        <v>111</v>
      </c>
      <c r="B267" s="20"/>
      <c r="C267" s="5"/>
      <c r="D267" s="5"/>
      <c r="E267" s="7">
        <f>F267+G267+H267</f>
        <v>1258938.1980412</v>
      </c>
      <c r="F267" s="7">
        <f>F12+F30+F42+F52+F55+F57+F60+F64+F75+F82+F100+F106+F109+F111+F116+F121+F123+F126+F138+F144+F147+F149+F157+F159+F161+F172+F175+F178+F180+F182+F188+F192+F196+F198+F200+F202+F206+F209+F211+F213+F216+F222+F227+F229+F231+F236+F244+F248+F250+F252+F255+F259+F262+F265</f>
        <v>525279.428</v>
      </c>
      <c r="G267" s="7">
        <f>G12+G30+G42+G52+G55+G57+G60+G64+G75+G82+G100+G106+G109+G111+G116+G121+G123+G126+G138+G144+G147+G149+G157+G159+G161+G172+G175+G178+G180+G182+G188+G192+G196+G198+G200+G202+G206+G209+G211+G213+G216+G222+G227+G229+G231+G236+G244+G248+G250+G252+G255+G259+G262+G265</f>
        <v>369594.7458400002</v>
      </c>
      <c r="H267" s="7">
        <f>H12+H30+H42+H52+H55+H57+H60+H64+H75+H82+H100+H106+H109+H111+H116+H121+H123+H126+H138+H144+H147+H149+H157+H159+H161+H172+H175+H178+H180+H182+H188+H192+H196+H198+H200+H202+H206+H209+H211+H213+H216+H222+H227+H229+H231+H236+H244+H248+H250+H252+H255+H259+H262+H265</f>
        <v>364064.02420119976</v>
      </c>
    </row>
    <row r="269" ht="12.75">
      <c r="F269" s="23"/>
    </row>
    <row r="270" spans="1:9" s="25" customFormat="1" ht="18.75">
      <c r="A270" s="96" t="s">
        <v>112</v>
      </c>
      <c r="B270" s="96"/>
      <c r="C270" s="26"/>
      <c r="D270" s="26"/>
      <c r="E270" s="26"/>
      <c r="F270" s="26"/>
      <c r="G270" s="96" t="s">
        <v>113</v>
      </c>
      <c r="H270" s="96"/>
      <c r="I270" s="26"/>
    </row>
  </sheetData>
  <sheetProtection/>
  <mergeCells count="190">
    <mergeCell ref="C87:C99"/>
    <mergeCell ref="D75:D81"/>
    <mergeCell ref="A126:A137"/>
    <mergeCell ref="D126:D137"/>
    <mergeCell ref="C126:C137"/>
    <mergeCell ref="A144:A146"/>
    <mergeCell ref="D144:D146"/>
    <mergeCell ref="C144:C146"/>
    <mergeCell ref="A106:A108"/>
    <mergeCell ref="A109:A110"/>
    <mergeCell ref="D225:D226"/>
    <mergeCell ref="A182:A187"/>
    <mergeCell ref="C182:C187"/>
    <mergeCell ref="A196:A197"/>
    <mergeCell ref="C196:C197"/>
    <mergeCell ref="D200:D201"/>
    <mergeCell ref="D206:D208"/>
    <mergeCell ref="D209:D210"/>
    <mergeCell ref="C209:C210"/>
    <mergeCell ref="C200:C201"/>
    <mergeCell ref="A59:H59"/>
    <mergeCell ref="D196:D197"/>
    <mergeCell ref="A60:A62"/>
    <mergeCell ref="C60:C62"/>
    <mergeCell ref="D60:D62"/>
    <mergeCell ref="D52:D54"/>
    <mergeCell ref="A87:A99"/>
    <mergeCell ref="D82:D86"/>
    <mergeCell ref="C75:C81"/>
    <mergeCell ref="D55:D56"/>
    <mergeCell ref="D244:D247"/>
    <mergeCell ref="C244:C247"/>
    <mergeCell ref="D231:D235"/>
    <mergeCell ref="C248:C249"/>
    <mergeCell ref="D198:D199"/>
    <mergeCell ref="A198:A199"/>
    <mergeCell ref="A200:A201"/>
    <mergeCell ref="D213:D215"/>
    <mergeCell ref="C198:C199"/>
    <mergeCell ref="A216:A221"/>
    <mergeCell ref="G270:H270"/>
    <mergeCell ref="D259:D260"/>
    <mergeCell ref="D236:D243"/>
    <mergeCell ref="D211:D212"/>
    <mergeCell ref="D229:D230"/>
    <mergeCell ref="D222:D224"/>
    <mergeCell ref="D252:D253"/>
    <mergeCell ref="A261:H261"/>
    <mergeCell ref="C236:C243"/>
    <mergeCell ref="D227:D228"/>
    <mergeCell ref="A29:H29"/>
    <mergeCell ref="C30:C40"/>
    <mergeCell ref="A41:H41"/>
    <mergeCell ref="D57:D58"/>
    <mergeCell ref="A42:A51"/>
    <mergeCell ref="A52:A54"/>
    <mergeCell ref="D42:D51"/>
    <mergeCell ref="C52:C54"/>
    <mergeCell ref="A55:A56"/>
    <mergeCell ref="A30:A40"/>
    <mergeCell ref="A188:A191"/>
    <mergeCell ref="A180:A181"/>
    <mergeCell ref="D7:D9"/>
    <mergeCell ref="D30:D40"/>
    <mergeCell ref="A63:H63"/>
    <mergeCell ref="C42:C51"/>
    <mergeCell ref="A57:A58"/>
    <mergeCell ref="C57:C58"/>
    <mergeCell ref="E8:E9"/>
    <mergeCell ref="F8:H8"/>
    <mergeCell ref="D64:D74"/>
    <mergeCell ref="E7:H7"/>
    <mergeCell ref="A4:H4"/>
    <mergeCell ref="A5:H5"/>
    <mergeCell ref="A11:H11"/>
    <mergeCell ref="A12:A28"/>
    <mergeCell ref="C12:C28"/>
    <mergeCell ref="D12:D28"/>
    <mergeCell ref="C55:C56"/>
    <mergeCell ref="A252:A253"/>
    <mergeCell ref="A248:A249"/>
    <mergeCell ref="A255:A257"/>
    <mergeCell ref="A250:A251"/>
    <mergeCell ref="C250:C251"/>
    <mergeCell ref="F1:H1"/>
    <mergeCell ref="C7:C9"/>
    <mergeCell ref="F2:H2"/>
    <mergeCell ref="B7:B9"/>
    <mergeCell ref="A7:A9"/>
    <mergeCell ref="A225:A226"/>
    <mergeCell ref="C225:C226"/>
    <mergeCell ref="A270:B270"/>
    <mergeCell ref="C252:C253"/>
    <mergeCell ref="A258:H258"/>
    <mergeCell ref="C222:C224"/>
    <mergeCell ref="A222:A224"/>
    <mergeCell ref="D248:D249"/>
    <mergeCell ref="C255:C257"/>
    <mergeCell ref="D255:D257"/>
    <mergeCell ref="C111:C115"/>
    <mergeCell ref="D123:D125"/>
    <mergeCell ref="C123:C125"/>
    <mergeCell ref="A119:A120"/>
    <mergeCell ref="A116:A118"/>
    <mergeCell ref="C231:C235"/>
    <mergeCell ref="C229:C230"/>
    <mergeCell ref="C227:C228"/>
    <mergeCell ref="C213:C215"/>
    <mergeCell ref="A209:A210"/>
    <mergeCell ref="D106:D108"/>
    <mergeCell ref="C106:C108"/>
    <mergeCell ref="C116:C118"/>
    <mergeCell ref="D172:D174"/>
    <mergeCell ref="C149:C156"/>
    <mergeCell ref="D157:D158"/>
    <mergeCell ref="C157:C158"/>
    <mergeCell ref="C159:C160"/>
    <mergeCell ref="D111:D115"/>
    <mergeCell ref="D116:D118"/>
    <mergeCell ref="A100:A105"/>
    <mergeCell ref="C100:C105"/>
    <mergeCell ref="D100:D105"/>
    <mergeCell ref="C64:C74"/>
    <mergeCell ref="A64:A74"/>
    <mergeCell ref="A111:A115"/>
    <mergeCell ref="A82:A86"/>
    <mergeCell ref="D87:D99"/>
    <mergeCell ref="C109:C110"/>
    <mergeCell ref="D109:D110"/>
    <mergeCell ref="A192:A195"/>
    <mergeCell ref="A75:A81"/>
    <mergeCell ref="C82:C86"/>
    <mergeCell ref="A159:A160"/>
    <mergeCell ref="C161:C171"/>
    <mergeCell ref="A157:A158"/>
    <mergeCell ref="A161:A171"/>
    <mergeCell ref="C119:C120"/>
    <mergeCell ref="A121:A122"/>
    <mergeCell ref="A123:A125"/>
    <mergeCell ref="C206:C208"/>
    <mergeCell ref="A206:A208"/>
    <mergeCell ref="A244:A247"/>
    <mergeCell ref="A254:H254"/>
    <mergeCell ref="A236:A243"/>
    <mergeCell ref="A231:A235"/>
    <mergeCell ref="A227:A228"/>
    <mergeCell ref="C216:C221"/>
    <mergeCell ref="C211:C212"/>
    <mergeCell ref="A213:A215"/>
    <mergeCell ref="A149:A156"/>
    <mergeCell ref="A147:A148"/>
    <mergeCell ref="A138:A143"/>
    <mergeCell ref="A172:A174"/>
    <mergeCell ref="C172:C174"/>
    <mergeCell ref="C138:C143"/>
    <mergeCell ref="C175:C177"/>
    <mergeCell ref="D175:D177"/>
    <mergeCell ref="D119:D120"/>
    <mergeCell ref="C121:C122"/>
    <mergeCell ref="D138:D143"/>
    <mergeCell ref="D161:D171"/>
    <mergeCell ref="D159:D160"/>
    <mergeCell ref="D149:D156"/>
    <mergeCell ref="A175:A177"/>
    <mergeCell ref="A178:A179"/>
    <mergeCell ref="D216:D221"/>
    <mergeCell ref="C180:C181"/>
    <mergeCell ref="C188:C191"/>
    <mergeCell ref="C178:C179"/>
    <mergeCell ref="D178:D179"/>
    <mergeCell ref="C192:C195"/>
    <mergeCell ref="D180:D181"/>
    <mergeCell ref="D188:D191"/>
    <mergeCell ref="A259:A260"/>
    <mergeCell ref="C259:C260"/>
    <mergeCell ref="A202:A205"/>
    <mergeCell ref="C202:C205"/>
    <mergeCell ref="D202:D205"/>
    <mergeCell ref="D182:D187"/>
    <mergeCell ref="A229:A230"/>
    <mergeCell ref="A211:A212"/>
    <mergeCell ref="D250:D251"/>
    <mergeCell ref="D192:D195"/>
    <mergeCell ref="A262:A263"/>
    <mergeCell ref="A265:A266"/>
    <mergeCell ref="C262:C263"/>
    <mergeCell ref="D262:D263"/>
    <mergeCell ref="C265:C266"/>
    <mergeCell ref="D265:D266"/>
    <mergeCell ref="A264:H264"/>
  </mergeCells>
  <printOptions/>
  <pageMargins left="0.7874015748031497" right="0.3937007874015748" top="0.7874015748031497" bottom="0.7874015748031497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4" manualBreakCount="4">
    <brk id="74" max="7" man="1"/>
    <brk id="120" max="7" man="1"/>
    <brk id="208" max="7" man="1"/>
    <brk id="2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9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1" spans="4:6" ht="18.75" customHeight="1">
      <c r="D1" s="27" t="s">
        <v>18</v>
      </c>
      <c r="E1" s="27"/>
      <c r="F1" s="25"/>
    </row>
    <row r="2" spans="4:6" ht="94.5" customHeight="1">
      <c r="D2" s="113" t="s">
        <v>170</v>
      </c>
      <c r="E2" s="113"/>
      <c r="F2" s="25"/>
    </row>
    <row r="4" spans="1:5" s="27" customFormat="1" ht="18.75">
      <c r="A4" s="116" t="s">
        <v>22</v>
      </c>
      <c r="B4" s="116"/>
      <c r="C4" s="116"/>
      <c r="D4" s="116"/>
      <c r="E4" s="116"/>
    </row>
    <row r="5" spans="1:5" s="27" customFormat="1" ht="18.75">
      <c r="A5" s="117" t="s">
        <v>171</v>
      </c>
      <c r="B5" s="117"/>
      <c r="C5" s="117"/>
      <c r="D5" s="117"/>
      <c r="E5" s="117"/>
    </row>
    <row r="6" spans="1:5" ht="12.75">
      <c r="A6" s="12"/>
      <c r="B6" s="12"/>
      <c r="C6" s="12"/>
      <c r="D6" s="12"/>
      <c r="E6" s="12"/>
    </row>
    <row r="7" spans="1:5" ht="12.75">
      <c r="A7" s="115"/>
      <c r="B7" s="115" t="s">
        <v>8</v>
      </c>
      <c r="C7" s="115" t="s">
        <v>9</v>
      </c>
      <c r="D7" s="115"/>
      <c r="E7" s="115"/>
    </row>
    <row r="8" spans="1:5" ht="12.75">
      <c r="A8" s="115"/>
      <c r="B8" s="115"/>
      <c r="C8" s="13">
        <v>2015</v>
      </c>
      <c r="D8" s="13">
        <v>2016</v>
      </c>
      <c r="E8" s="13">
        <v>2017</v>
      </c>
    </row>
    <row r="9" spans="1:5" s="12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</row>
    <row r="10" spans="1:6" ht="12.75">
      <c r="A10" s="14" t="s">
        <v>126</v>
      </c>
      <c r="B10" s="15">
        <f>C10+D10+E10</f>
        <v>1258938.1980412</v>
      </c>
      <c r="C10" s="15">
        <f>'додаток 1'!F267</f>
        <v>525279.428</v>
      </c>
      <c r="D10" s="15">
        <f>'додаток 1'!G267</f>
        <v>369594.7458400002</v>
      </c>
      <c r="E10" s="15">
        <f>'додаток 1'!H267</f>
        <v>364064.02420119976</v>
      </c>
      <c r="F10" s="16"/>
    </row>
    <row r="11" spans="1:6" ht="12.75">
      <c r="A11" s="14" t="s">
        <v>127</v>
      </c>
      <c r="B11" s="15"/>
      <c r="C11" s="15"/>
      <c r="D11" s="15"/>
      <c r="E11" s="15"/>
      <c r="F11" s="16"/>
    </row>
    <row r="12" spans="1:6" s="30" customFormat="1" ht="12.75">
      <c r="A12" s="31" t="s">
        <v>128</v>
      </c>
      <c r="B12" s="28">
        <f>C12+D12+E12</f>
        <v>769.7680651499999</v>
      </c>
      <c r="C12" s="28">
        <f>158.034+30+52.605</f>
        <v>240.63899999999998</v>
      </c>
      <c r="D12" s="28">
        <f>C12*1.07</f>
        <v>257.48373</v>
      </c>
      <c r="E12" s="28">
        <f>D12*1.055</f>
        <v>271.64533514999994</v>
      </c>
      <c r="F12" s="29"/>
    </row>
    <row r="13" spans="1:5" ht="12.75">
      <c r="A13" s="14" t="s">
        <v>10</v>
      </c>
      <c r="B13" s="15">
        <f>C13+D13+E13</f>
        <v>0</v>
      </c>
      <c r="C13" s="15"/>
      <c r="D13" s="15"/>
      <c r="E13" s="15"/>
    </row>
    <row r="14" spans="1:5" ht="12.75">
      <c r="A14" s="14" t="s">
        <v>11</v>
      </c>
      <c r="B14" s="15">
        <f>C14+D14+E14</f>
        <v>0</v>
      </c>
      <c r="C14" s="13"/>
      <c r="D14" s="15"/>
      <c r="E14" s="15"/>
    </row>
    <row r="15" spans="1:5" ht="12.75" customHeight="1">
      <c r="A15" s="14" t="s">
        <v>62</v>
      </c>
      <c r="B15" s="15">
        <f>C15+D15+E15</f>
        <v>0</v>
      </c>
      <c r="C15" s="13"/>
      <c r="D15" s="17"/>
      <c r="E15" s="17"/>
    </row>
    <row r="16" spans="1:5" ht="19.5" customHeight="1">
      <c r="A16" s="14" t="s">
        <v>12</v>
      </c>
      <c r="B16" s="15">
        <f>B10+B13+B14+B15</f>
        <v>1258938.1980412</v>
      </c>
      <c r="C16" s="15">
        <f>C10+C13+C14+C15</f>
        <v>525279.428</v>
      </c>
      <c r="D16" s="15">
        <f>D10+D13+D14+D15</f>
        <v>369594.7458400002</v>
      </c>
      <c r="E16" s="15">
        <f>E10+E13+E14+E15</f>
        <v>364064.02420119976</v>
      </c>
    </row>
    <row r="19" spans="1:5" s="27" customFormat="1" ht="18.75">
      <c r="A19" s="27" t="s">
        <v>112</v>
      </c>
      <c r="D19" s="114" t="s">
        <v>113</v>
      </c>
      <c r="E19" s="114"/>
    </row>
  </sheetData>
  <sheetProtection/>
  <mergeCells count="7">
    <mergeCell ref="D2:E2"/>
    <mergeCell ref="D19:E19"/>
    <mergeCell ref="A7:A8"/>
    <mergeCell ref="C7:E7"/>
    <mergeCell ref="A4:E4"/>
    <mergeCell ref="A5:E5"/>
    <mergeCell ref="B7:B8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84"/>
  <sheetViews>
    <sheetView view="pageBreakPreview" zoomScaleSheetLayoutView="100" zoomScalePageLayoutView="0" workbookViewId="0" topLeftCell="A267">
      <selection activeCell="B276" sqref="B276"/>
    </sheetView>
  </sheetViews>
  <sheetFormatPr defaultColWidth="9.140625" defaultRowHeight="12.75"/>
  <cols>
    <col min="1" max="1" width="36.7109375" style="36" customWidth="1"/>
    <col min="2" max="2" width="28.00390625" style="35" customWidth="1"/>
    <col min="3" max="3" width="9.140625" style="4" customWidth="1"/>
    <col min="4" max="4" width="16.421875" style="35" customWidth="1"/>
    <col min="5" max="5" width="16.7109375" style="35" customWidth="1"/>
    <col min="6" max="6" width="15.140625" style="35" customWidth="1"/>
    <col min="7" max="7" width="16.140625" style="35" customWidth="1"/>
    <col min="8" max="8" width="0.13671875" style="35" customWidth="1"/>
    <col min="9" max="16384" width="9.140625" style="35" customWidth="1"/>
  </cols>
  <sheetData>
    <row r="1" spans="1:7" ht="18.75">
      <c r="A1" s="35"/>
      <c r="E1" s="125" t="s">
        <v>59</v>
      </c>
      <c r="F1" s="125"/>
      <c r="G1" s="125"/>
    </row>
    <row r="2" spans="1:7" ht="54" customHeight="1">
      <c r="A2" s="35"/>
      <c r="E2" s="125" t="s">
        <v>172</v>
      </c>
      <c r="F2" s="125"/>
      <c r="G2" s="125"/>
    </row>
    <row r="3" ht="12.75">
      <c r="A3" s="35"/>
    </row>
    <row r="4" spans="1:7" s="33" customFormat="1" ht="18.75">
      <c r="A4" s="127" t="s">
        <v>21</v>
      </c>
      <c r="B4" s="127"/>
      <c r="C4" s="127"/>
      <c r="D4" s="127"/>
      <c r="E4" s="127"/>
      <c r="F4" s="127"/>
      <c r="G4" s="127"/>
    </row>
    <row r="5" spans="1:7" s="33" customFormat="1" ht="18.75">
      <c r="A5" s="126" t="s">
        <v>173</v>
      </c>
      <c r="B5" s="126"/>
      <c r="C5" s="126"/>
      <c r="D5" s="126"/>
      <c r="E5" s="126"/>
      <c r="F5" s="126"/>
      <c r="G5" s="126"/>
    </row>
    <row r="7" spans="1:8" ht="12.75">
      <c r="A7" s="102" t="s">
        <v>0</v>
      </c>
      <c r="B7" s="102" t="s">
        <v>13</v>
      </c>
      <c r="C7" s="102" t="s">
        <v>14</v>
      </c>
      <c r="D7" s="102" t="s">
        <v>17</v>
      </c>
      <c r="E7" s="102"/>
      <c r="F7" s="102"/>
      <c r="G7" s="102"/>
      <c r="H7" s="37"/>
    </row>
    <row r="8" spans="1:8" ht="12.75">
      <c r="A8" s="102"/>
      <c r="B8" s="102"/>
      <c r="C8" s="102"/>
      <c r="D8" s="102" t="s">
        <v>15</v>
      </c>
      <c r="E8" s="102" t="s">
        <v>16</v>
      </c>
      <c r="F8" s="102"/>
      <c r="G8" s="102"/>
      <c r="H8" s="37"/>
    </row>
    <row r="9" spans="1:8" ht="24" customHeight="1">
      <c r="A9" s="102"/>
      <c r="B9" s="102"/>
      <c r="C9" s="102"/>
      <c r="D9" s="102"/>
      <c r="E9" s="3">
        <v>2015</v>
      </c>
      <c r="F9" s="3">
        <v>2016</v>
      </c>
      <c r="G9" s="3">
        <v>2017</v>
      </c>
      <c r="H9" s="37"/>
    </row>
    <row r="10" spans="1:8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/>
    </row>
    <row r="11" spans="1:8" s="4" customFormat="1" ht="12.75">
      <c r="A11" s="89" t="s">
        <v>102</v>
      </c>
      <c r="B11" s="128"/>
      <c r="C11" s="128"/>
      <c r="D11" s="128"/>
      <c r="E11" s="128"/>
      <c r="F11" s="128"/>
      <c r="G11" s="128"/>
      <c r="H11" s="128"/>
    </row>
    <row r="12" spans="1:8" s="4" customFormat="1" ht="12.75">
      <c r="A12" s="91" t="s">
        <v>49</v>
      </c>
      <c r="B12" s="91"/>
      <c r="C12" s="91"/>
      <c r="D12" s="91"/>
      <c r="E12" s="91"/>
      <c r="F12" s="91"/>
      <c r="G12" s="91"/>
      <c r="H12" s="3"/>
    </row>
    <row r="13" spans="1:8" s="4" customFormat="1" ht="25.5" customHeight="1">
      <c r="A13" s="85" t="s">
        <v>108</v>
      </c>
      <c r="B13" s="129" t="s">
        <v>136</v>
      </c>
      <c r="C13" s="6" t="s">
        <v>114</v>
      </c>
      <c r="D13" s="18">
        <f>E13+F13+G13</f>
        <v>132</v>
      </c>
      <c r="E13" s="6">
        <v>47</v>
      </c>
      <c r="F13" s="6">
        <v>40</v>
      </c>
      <c r="G13" s="6">
        <v>45</v>
      </c>
      <c r="H13" s="3"/>
    </row>
    <row r="14" spans="1:8" s="4" customFormat="1" ht="12.75">
      <c r="A14" s="86"/>
      <c r="B14" s="130"/>
      <c r="C14" s="6" t="s">
        <v>115</v>
      </c>
      <c r="D14" s="9">
        <f aca="true" t="shared" si="0" ref="D14:D29">E14+F14+G14</f>
        <v>562.94</v>
      </c>
      <c r="E14" s="6">
        <v>206.24</v>
      </c>
      <c r="F14" s="6">
        <v>167.86</v>
      </c>
      <c r="G14" s="6">
        <v>188.84</v>
      </c>
      <c r="H14" s="3"/>
    </row>
    <row r="15" spans="1:8" s="4" customFormat="1" ht="25.5">
      <c r="A15" s="86"/>
      <c r="B15" s="8" t="s">
        <v>135</v>
      </c>
      <c r="C15" s="6" t="s">
        <v>115</v>
      </c>
      <c r="D15" s="9">
        <f t="shared" si="0"/>
        <v>233.296</v>
      </c>
      <c r="E15" s="6">
        <v>128.411</v>
      </c>
      <c r="F15" s="6">
        <v>48.995</v>
      </c>
      <c r="G15" s="6">
        <v>55.89</v>
      </c>
      <c r="H15" s="3"/>
    </row>
    <row r="16" spans="1:8" s="4" customFormat="1" ht="25.5">
      <c r="A16" s="86"/>
      <c r="B16" s="8" t="s">
        <v>137</v>
      </c>
      <c r="C16" s="6" t="s">
        <v>149</v>
      </c>
      <c r="D16" s="9">
        <f t="shared" si="0"/>
        <v>78.55699999999999</v>
      </c>
      <c r="E16" s="38">
        <v>39.631</v>
      </c>
      <c r="F16" s="6">
        <v>18.026</v>
      </c>
      <c r="G16" s="6">
        <v>20.9</v>
      </c>
      <c r="H16" s="3"/>
    </row>
    <row r="17" spans="1:8" s="4" customFormat="1" ht="38.25">
      <c r="A17" s="86"/>
      <c r="B17" s="8" t="s">
        <v>174</v>
      </c>
      <c r="C17" s="6" t="s">
        <v>50</v>
      </c>
      <c r="D17" s="18">
        <f t="shared" si="0"/>
        <v>521</v>
      </c>
      <c r="E17" s="24">
        <v>521</v>
      </c>
      <c r="F17" s="6"/>
      <c r="G17" s="6"/>
      <c r="H17" s="3"/>
    </row>
    <row r="18" spans="1:8" s="4" customFormat="1" ht="25.5">
      <c r="A18" s="86"/>
      <c r="B18" s="46" t="s">
        <v>175</v>
      </c>
      <c r="C18" s="6" t="s">
        <v>149</v>
      </c>
      <c r="D18" s="9">
        <f>E18+F18+G18</f>
        <v>102.728</v>
      </c>
      <c r="E18" s="6">
        <v>102.728</v>
      </c>
      <c r="F18" s="6"/>
      <c r="G18" s="6"/>
      <c r="H18" s="3"/>
    </row>
    <row r="19" spans="1:8" s="4" customFormat="1" ht="12.75">
      <c r="A19" s="86"/>
      <c r="B19" s="8" t="s">
        <v>138</v>
      </c>
      <c r="C19" s="6" t="s">
        <v>50</v>
      </c>
      <c r="D19" s="18">
        <f t="shared" si="0"/>
        <v>249</v>
      </c>
      <c r="E19" s="6">
        <v>21</v>
      </c>
      <c r="F19" s="6">
        <v>162</v>
      </c>
      <c r="G19" s="6">
        <v>66</v>
      </c>
      <c r="H19" s="3"/>
    </row>
    <row r="20" spans="1:8" s="4" customFormat="1" ht="21" customHeight="1">
      <c r="A20" s="86"/>
      <c r="B20" s="129" t="s">
        <v>139</v>
      </c>
      <c r="C20" s="6" t="s">
        <v>50</v>
      </c>
      <c r="D20" s="18">
        <f t="shared" si="0"/>
        <v>962</v>
      </c>
      <c r="E20" s="6">
        <v>359</v>
      </c>
      <c r="F20" s="6">
        <v>375</v>
      </c>
      <c r="G20" s="6">
        <v>228</v>
      </c>
      <c r="H20" s="3"/>
    </row>
    <row r="21" spans="1:8" s="4" customFormat="1" ht="18" customHeight="1">
      <c r="A21" s="86"/>
      <c r="B21" s="130"/>
      <c r="C21" s="6" t="s">
        <v>237</v>
      </c>
      <c r="D21" s="18">
        <f t="shared" si="0"/>
        <v>2012</v>
      </c>
      <c r="E21" s="6">
        <v>2012</v>
      </c>
      <c r="F21" s="6"/>
      <c r="G21" s="6"/>
      <c r="H21" s="3"/>
    </row>
    <row r="22" spans="1:8" s="4" customFormat="1" ht="38.25">
      <c r="A22" s="86"/>
      <c r="B22" s="8" t="s">
        <v>176</v>
      </c>
      <c r="C22" s="6" t="s">
        <v>50</v>
      </c>
      <c r="D22" s="18">
        <f t="shared" si="0"/>
        <v>10</v>
      </c>
      <c r="E22" s="6">
        <v>10</v>
      </c>
      <c r="F22" s="6"/>
      <c r="G22" s="6"/>
      <c r="H22" s="3"/>
    </row>
    <row r="23" spans="1:8" s="4" customFormat="1" ht="12.75">
      <c r="A23" s="86"/>
      <c r="B23" s="8" t="s">
        <v>140</v>
      </c>
      <c r="C23" s="6" t="s">
        <v>50</v>
      </c>
      <c r="D23" s="18">
        <f t="shared" si="0"/>
        <v>55</v>
      </c>
      <c r="E23" s="6">
        <v>9</v>
      </c>
      <c r="F23" s="6">
        <v>23</v>
      </c>
      <c r="G23" s="6">
        <v>23</v>
      </c>
      <c r="H23" s="3"/>
    </row>
    <row r="24" spans="1:8" s="4" customFormat="1" ht="12.75">
      <c r="A24" s="86"/>
      <c r="B24" s="8" t="s">
        <v>141</v>
      </c>
      <c r="C24" s="6" t="s">
        <v>50</v>
      </c>
      <c r="D24" s="18">
        <f t="shared" si="0"/>
        <v>264</v>
      </c>
      <c r="E24" s="6">
        <v>32</v>
      </c>
      <c r="F24" s="6">
        <v>116</v>
      </c>
      <c r="G24" s="6">
        <v>116</v>
      </c>
      <c r="H24" s="3"/>
    </row>
    <row r="25" spans="1:8" s="4" customFormat="1" ht="38.25">
      <c r="A25" s="86"/>
      <c r="B25" s="8" t="s">
        <v>142</v>
      </c>
      <c r="C25" s="6" t="s">
        <v>114</v>
      </c>
      <c r="D25" s="18">
        <f t="shared" si="0"/>
        <v>52</v>
      </c>
      <c r="E25" s="6">
        <v>7</v>
      </c>
      <c r="F25" s="6">
        <v>20</v>
      </c>
      <c r="G25" s="6">
        <v>25</v>
      </c>
      <c r="H25" s="3"/>
    </row>
    <row r="26" spans="1:8" s="4" customFormat="1" ht="25.5">
      <c r="A26" s="86"/>
      <c r="B26" s="8" t="s">
        <v>151</v>
      </c>
      <c r="C26" s="6" t="s">
        <v>114</v>
      </c>
      <c r="D26" s="18">
        <f t="shared" si="0"/>
        <v>12</v>
      </c>
      <c r="E26" s="6">
        <v>2</v>
      </c>
      <c r="F26" s="6">
        <v>4</v>
      </c>
      <c r="G26" s="6">
        <v>6</v>
      </c>
      <c r="H26" s="3"/>
    </row>
    <row r="27" spans="1:8" s="4" customFormat="1" ht="12.75">
      <c r="A27" s="86"/>
      <c r="B27" s="8" t="s">
        <v>152</v>
      </c>
      <c r="C27" s="6" t="s">
        <v>50</v>
      </c>
      <c r="D27" s="18">
        <f t="shared" si="0"/>
        <v>7</v>
      </c>
      <c r="E27" s="6">
        <v>5</v>
      </c>
      <c r="F27" s="6">
        <v>2</v>
      </c>
      <c r="G27" s="6"/>
      <c r="H27" s="3"/>
    </row>
    <row r="28" spans="1:8" s="4" customFormat="1" ht="38.25">
      <c r="A28" s="86"/>
      <c r="B28" s="8" t="s">
        <v>143</v>
      </c>
      <c r="C28" s="6" t="s">
        <v>114</v>
      </c>
      <c r="D28" s="18">
        <f t="shared" si="0"/>
        <v>19</v>
      </c>
      <c r="E28" s="6">
        <v>5</v>
      </c>
      <c r="F28" s="6">
        <v>7</v>
      </c>
      <c r="G28" s="6">
        <v>7</v>
      </c>
      <c r="H28" s="3"/>
    </row>
    <row r="29" spans="1:8" s="4" customFormat="1" ht="25.5">
      <c r="A29" s="86"/>
      <c r="B29" s="8" t="s">
        <v>144</v>
      </c>
      <c r="C29" s="6" t="s">
        <v>114</v>
      </c>
      <c r="D29" s="18">
        <f t="shared" si="0"/>
        <v>211</v>
      </c>
      <c r="E29" s="6">
        <v>51</v>
      </c>
      <c r="F29" s="6">
        <v>80</v>
      </c>
      <c r="G29" s="6">
        <v>80</v>
      </c>
      <c r="H29" s="3"/>
    </row>
    <row r="30" spans="1:8" s="4" customFormat="1" ht="38.25">
      <c r="A30" s="95"/>
      <c r="B30" s="8" t="s">
        <v>177</v>
      </c>
      <c r="C30" s="6" t="s">
        <v>118</v>
      </c>
      <c r="D30" s="9">
        <f>E30+F30+G30</f>
        <v>13266.967</v>
      </c>
      <c r="E30" s="9">
        <f>42.142+13119.236+105.589</f>
        <v>13266.967</v>
      </c>
      <c r="F30" s="6"/>
      <c r="G30" s="6"/>
      <c r="H30" s="3"/>
    </row>
    <row r="31" spans="1:8" s="4" customFormat="1" ht="12.75">
      <c r="A31" s="89" t="s">
        <v>104</v>
      </c>
      <c r="B31" s="128"/>
      <c r="C31" s="128"/>
      <c r="D31" s="128"/>
      <c r="E31" s="128"/>
      <c r="F31" s="128"/>
      <c r="G31" s="128"/>
      <c r="H31" s="128"/>
    </row>
    <row r="32" spans="1:8" s="4" customFormat="1" ht="12.75">
      <c r="A32" s="91" t="s">
        <v>49</v>
      </c>
      <c r="B32" s="91"/>
      <c r="C32" s="91"/>
      <c r="D32" s="91"/>
      <c r="E32" s="91"/>
      <c r="F32" s="91"/>
      <c r="G32" s="91"/>
      <c r="H32" s="3"/>
    </row>
    <row r="33" spans="1:8" s="4" customFormat="1" ht="52.5" customHeight="1">
      <c r="A33" s="85" t="s">
        <v>109</v>
      </c>
      <c r="B33" s="8" t="s">
        <v>145</v>
      </c>
      <c r="C33" s="6" t="s">
        <v>115</v>
      </c>
      <c r="D33" s="9">
        <f>E33+F33+G33</f>
        <v>142.857</v>
      </c>
      <c r="E33" s="38">
        <v>142.857</v>
      </c>
      <c r="F33" s="6"/>
      <c r="G33" s="6"/>
      <c r="H33" s="3"/>
    </row>
    <row r="34" spans="1:8" s="4" customFormat="1" ht="89.25">
      <c r="A34" s="86"/>
      <c r="B34" s="8" t="s">
        <v>146</v>
      </c>
      <c r="C34" s="6" t="s">
        <v>117</v>
      </c>
      <c r="D34" s="18">
        <v>7</v>
      </c>
      <c r="E34" s="6">
        <v>7</v>
      </c>
      <c r="F34" s="6">
        <v>7</v>
      </c>
      <c r="G34" s="6">
        <v>7</v>
      </c>
      <c r="H34" s="3"/>
    </row>
    <row r="35" spans="1:8" s="4" customFormat="1" ht="63.75">
      <c r="A35" s="86"/>
      <c r="B35" s="8" t="s">
        <v>181</v>
      </c>
      <c r="C35" s="6" t="s">
        <v>50</v>
      </c>
      <c r="D35" s="18">
        <f aca="true" t="shared" si="1" ref="D35:D42">E35+F35+G35</f>
        <v>16058</v>
      </c>
      <c r="E35" s="6">
        <v>4633</v>
      </c>
      <c r="F35" s="6">
        <v>5700</v>
      </c>
      <c r="G35" s="6">
        <v>5725</v>
      </c>
      <c r="H35" s="3"/>
    </row>
    <row r="36" spans="1:8" s="4" customFormat="1" ht="38.25">
      <c r="A36" s="86"/>
      <c r="B36" s="37" t="s">
        <v>182</v>
      </c>
      <c r="C36" s="6" t="s">
        <v>24</v>
      </c>
      <c r="D36" s="44">
        <f t="shared" si="1"/>
        <v>822.8</v>
      </c>
      <c r="E36" s="6">
        <v>822.8</v>
      </c>
      <c r="F36" s="6"/>
      <c r="G36" s="6"/>
      <c r="H36" s="3"/>
    </row>
    <row r="37" spans="1:8" s="4" customFormat="1" ht="38.25">
      <c r="A37" s="86"/>
      <c r="B37" s="37" t="s">
        <v>183</v>
      </c>
      <c r="C37" s="6" t="s">
        <v>24</v>
      </c>
      <c r="D37" s="44">
        <f t="shared" si="1"/>
        <v>636.9</v>
      </c>
      <c r="E37" s="6">
        <v>636.9</v>
      </c>
      <c r="F37" s="6"/>
      <c r="G37" s="6"/>
      <c r="H37" s="3"/>
    </row>
    <row r="38" spans="1:8" s="4" customFormat="1" ht="51">
      <c r="A38" s="86"/>
      <c r="B38" s="37" t="s">
        <v>184</v>
      </c>
      <c r="C38" s="6" t="s">
        <v>24</v>
      </c>
      <c r="D38" s="44">
        <f t="shared" si="1"/>
        <v>2019.2</v>
      </c>
      <c r="E38" s="6">
        <v>2019.2</v>
      </c>
      <c r="F38" s="6"/>
      <c r="G38" s="6"/>
      <c r="H38" s="3"/>
    </row>
    <row r="39" spans="1:8" s="4" customFormat="1" ht="38.25">
      <c r="A39" s="86"/>
      <c r="B39" s="37" t="s">
        <v>185</v>
      </c>
      <c r="C39" s="6" t="s">
        <v>24</v>
      </c>
      <c r="D39" s="44">
        <f t="shared" si="1"/>
        <v>601.7</v>
      </c>
      <c r="E39" s="6">
        <v>601.7</v>
      </c>
      <c r="F39" s="6"/>
      <c r="G39" s="6"/>
      <c r="H39" s="3"/>
    </row>
    <row r="40" spans="1:8" s="4" customFormat="1" ht="102">
      <c r="A40" s="86"/>
      <c r="B40" s="8" t="s">
        <v>178</v>
      </c>
      <c r="C40" s="6" t="s">
        <v>118</v>
      </c>
      <c r="D40" s="9">
        <f t="shared" si="1"/>
        <v>28.728</v>
      </c>
      <c r="E40" s="9">
        <v>28.728</v>
      </c>
      <c r="F40" s="6"/>
      <c r="G40" s="6"/>
      <c r="H40" s="3"/>
    </row>
    <row r="41" spans="1:8" s="4" customFormat="1" ht="102">
      <c r="A41" s="86"/>
      <c r="B41" s="8" t="s">
        <v>179</v>
      </c>
      <c r="C41" s="6" t="s">
        <v>118</v>
      </c>
      <c r="D41" s="9">
        <f t="shared" si="1"/>
        <v>90.514</v>
      </c>
      <c r="E41" s="9">
        <v>90.514</v>
      </c>
      <c r="F41" s="6"/>
      <c r="G41" s="6"/>
      <c r="H41" s="3"/>
    </row>
    <row r="42" spans="1:8" s="4" customFormat="1" ht="63.75">
      <c r="A42" s="86"/>
      <c r="B42" s="8" t="s">
        <v>180</v>
      </c>
      <c r="C42" s="6" t="s">
        <v>118</v>
      </c>
      <c r="D42" s="9">
        <f t="shared" si="1"/>
        <v>1.398</v>
      </c>
      <c r="E42" s="9">
        <v>1.398</v>
      </c>
      <c r="F42" s="6"/>
      <c r="G42" s="6"/>
      <c r="H42" s="3"/>
    </row>
    <row r="43" spans="1:8" s="4" customFormat="1" ht="12.75">
      <c r="A43" s="89" t="s">
        <v>105</v>
      </c>
      <c r="B43" s="128"/>
      <c r="C43" s="128"/>
      <c r="D43" s="128"/>
      <c r="E43" s="128"/>
      <c r="F43" s="128"/>
      <c r="G43" s="128"/>
      <c r="H43" s="128"/>
    </row>
    <row r="44" spans="1:8" s="4" customFormat="1" ht="12.75">
      <c r="A44" s="91" t="s">
        <v>49</v>
      </c>
      <c r="B44" s="91"/>
      <c r="C44" s="91"/>
      <c r="D44" s="91"/>
      <c r="E44" s="91"/>
      <c r="F44" s="91"/>
      <c r="G44" s="91"/>
      <c r="H44" s="3"/>
    </row>
    <row r="45" spans="1:8" s="4" customFormat="1" ht="12.75" customHeight="1">
      <c r="A45" s="85" t="s">
        <v>110</v>
      </c>
      <c r="B45" s="6"/>
      <c r="C45" s="6"/>
      <c r="D45" s="6"/>
      <c r="E45" s="6"/>
      <c r="F45" s="6"/>
      <c r="G45" s="6"/>
      <c r="H45" s="3"/>
    </row>
    <row r="46" spans="1:8" s="4" customFormat="1" ht="38.25">
      <c r="A46" s="86"/>
      <c r="B46" s="8" t="s">
        <v>147</v>
      </c>
      <c r="C46" s="6" t="s">
        <v>119</v>
      </c>
      <c r="D46" s="18">
        <f>E46+F46+G46</f>
        <v>125</v>
      </c>
      <c r="E46" s="6">
        <v>104</v>
      </c>
      <c r="F46" s="6">
        <v>19</v>
      </c>
      <c r="G46" s="6">
        <v>2</v>
      </c>
      <c r="H46" s="3"/>
    </row>
    <row r="47" spans="1:8" s="4" customFormat="1" ht="38.25">
      <c r="A47" s="86"/>
      <c r="B47" s="8" t="s">
        <v>186</v>
      </c>
      <c r="C47" s="6" t="s">
        <v>118</v>
      </c>
      <c r="D47" s="9">
        <f>E47</f>
        <v>4326.938</v>
      </c>
      <c r="E47" s="9">
        <f>323.174+2105.016+1898.748</f>
        <v>4326.938</v>
      </c>
      <c r="F47" s="6"/>
      <c r="G47" s="6"/>
      <c r="H47" s="3"/>
    </row>
    <row r="48" spans="1:8" s="4" customFormat="1" ht="38.25">
      <c r="A48" s="86"/>
      <c r="B48" s="8" t="s">
        <v>150</v>
      </c>
      <c r="C48" s="6" t="s">
        <v>116</v>
      </c>
      <c r="D48" s="18">
        <f>E48+F48+G48</f>
        <v>5</v>
      </c>
      <c r="E48" s="6">
        <v>5</v>
      </c>
      <c r="F48" s="6"/>
      <c r="G48" s="6"/>
      <c r="H48" s="3"/>
    </row>
    <row r="49" spans="1:8" s="4" customFormat="1" ht="51">
      <c r="A49" s="95"/>
      <c r="B49" s="8" t="s">
        <v>187</v>
      </c>
      <c r="C49" s="6" t="s">
        <v>118</v>
      </c>
      <c r="D49" s="9">
        <f>E49</f>
        <v>154</v>
      </c>
      <c r="E49" s="9">
        <v>154</v>
      </c>
      <c r="F49" s="6"/>
      <c r="G49" s="6"/>
      <c r="H49" s="3"/>
    </row>
    <row r="50" spans="1:8" s="4" customFormat="1" ht="12.75">
      <c r="A50" s="91" t="s">
        <v>120</v>
      </c>
      <c r="B50" s="131"/>
      <c r="C50" s="131"/>
      <c r="D50" s="131"/>
      <c r="E50" s="131"/>
      <c r="F50" s="131"/>
      <c r="G50" s="131"/>
      <c r="H50" s="3"/>
    </row>
    <row r="51" spans="1:8" s="4" customFormat="1" ht="38.25">
      <c r="A51" s="85" t="s">
        <v>105</v>
      </c>
      <c r="B51" s="8" t="s">
        <v>147</v>
      </c>
      <c r="C51" s="6" t="s">
        <v>119</v>
      </c>
      <c r="D51" s="18">
        <f>E51+F51+G51</f>
        <v>8</v>
      </c>
      <c r="E51" s="6">
        <v>8</v>
      </c>
      <c r="F51" s="6"/>
      <c r="G51" s="6"/>
      <c r="H51" s="3"/>
    </row>
    <row r="52" spans="1:8" s="4" customFormat="1" ht="38.25">
      <c r="A52" s="95"/>
      <c r="B52" s="8" t="s">
        <v>186</v>
      </c>
      <c r="C52" s="6" t="s">
        <v>118</v>
      </c>
      <c r="D52" s="9">
        <f>E52+F52+G52</f>
        <v>159.718</v>
      </c>
      <c r="E52" s="9">
        <v>159.718</v>
      </c>
      <c r="F52" s="6"/>
      <c r="G52" s="6"/>
      <c r="H52" s="3"/>
    </row>
    <row r="53" spans="1:8" s="4" customFormat="1" ht="12.75">
      <c r="A53" s="91" t="s">
        <v>121</v>
      </c>
      <c r="B53" s="131"/>
      <c r="C53" s="131"/>
      <c r="D53" s="131"/>
      <c r="E53" s="131"/>
      <c r="F53" s="131"/>
      <c r="G53" s="131"/>
      <c r="H53" s="3"/>
    </row>
    <row r="54" spans="1:8" s="4" customFormat="1" ht="25.5">
      <c r="A54" s="48" t="s">
        <v>105</v>
      </c>
      <c r="B54" s="8" t="s">
        <v>148</v>
      </c>
      <c r="C54" s="6" t="s">
        <v>119</v>
      </c>
      <c r="D54" s="18">
        <f>E54+F54+G54</f>
        <v>2</v>
      </c>
      <c r="E54" s="6">
        <v>2</v>
      </c>
      <c r="F54" s="6"/>
      <c r="G54" s="6"/>
      <c r="H54" s="3"/>
    </row>
    <row r="55" spans="1:8" s="4" customFormat="1" ht="12.75">
      <c r="A55" s="91" t="s">
        <v>98</v>
      </c>
      <c r="B55" s="131"/>
      <c r="C55" s="131"/>
      <c r="D55" s="131"/>
      <c r="E55" s="131"/>
      <c r="F55" s="131"/>
      <c r="G55" s="131"/>
      <c r="H55" s="3"/>
    </row>
    <row r="56" spans="1:8" s="4" customFormat="1" ht="25.5">
      <c r="A56" s="48" t="s">
        <v>105</v>
      </c>
      <c r="B56" s="8" t="s">
        <v>148</v>
      </c>
      <c r="C56" s="6" t="s">
        <v>119</v>
      </c>
      <c r="D56" s="18">
        <f>E56+F56+G56</f>
        <v>1</v>
      </c>
      <c r="E56" s="6">
        <v>1</v>
      </c>
      <c r="F56" s="6"/>
      <c r="G56" s="6"/>
      <c r="H56" s="3"/>
    </row>
    <row r="57" spans="1:8" s="4" customFormat="1" ht="12.75">
      <c r="A57" s="97" t="s">
        <v>233</v>
      </c>
      <c r="B57" s="98"/>
      <c r="C57" s="98"/>
      <c r="D57" s="98"/>
      <c r="E57" s="98"/>
      <c r="F57" s="98"/>
      <c r="G57" s="98"/>
      <c r="H57" s="99"/>
    </row>
    <row r="58" spans="1:8" s="4" customFormat="1" ht="12.75">
      <c r="A58" s="119" t="s">
        <v>49</v>
      </c>
      <c r="B58" s="120"/>
      <c r="C58" s="120"/>
      <c r="D58" s="120"/>
      <c r="E58" s="120"/>
      <c r="F58" s="120"/>
      <c r="G58" s="121"/>
      <c r="H58" s="3"/>
    </row>
    <row r="59" spans="1:8" s="4" customFormat="1" ht="12.75">
      <c r="A59" s="85" t="s">
        <v>234</v>
      </c>
      <c r="B59" s="8"/>
      <c r="C59" s="6"/>
      <c r="D59" s="18"/>
      <c r="E59" s="6"/>
      <c r="F59" s="6"/>
      <c r="G59" s="6"/>
      <c r="H59" s="3"/>
    </row>
    <row r="60" spans="1:8" s="4" customFormat="1" ht="12.75">
      <c r="A60" s="86"/>
      <c r="B60" s="64" t="s">
        <v>235</v>
      </c>
      <c r="C60" s="6" t="s">
        <v>50</v>
      </c>
      <c r="D60" s="18">
        <f>E60+F60+G60</f>
        <v>1</v>
      </c>
      <c r="E60" s="18">
        <v>1</v>
      </c>
      <c r="F60" s="6"/>
      <c r="G60" s="6"/>
      <c r="H60" s="3"/>
    </row>
    <row r="61" spans="1:8" s="4" customFormat="1" ht="36">
      <c r="A61" s="86"/>
      <c r="B61" s="64" t="s">
        <v>236</v>
      </c>
      <c r="C61" s="6" t="s">
        <v>50</v>
      </c>
      <c r="D61" s="18">
        <f>E61</f>
        <v>7</v>
      </c>
      <c r="E61" s="18">
        <v>7</v>
      </c>
      <c r="F61" s="6"/>
      <c r="G61" s="6"/>
      <c r="H61" s="3"/>
    </row>
    <row r="62" spans="1:8" s="4" customFormat="1" ht="12.75" customHeight="1">
      <c r="A62" s="122" t="s">
        <v>122</v>
      </c>
      <c r="B62" s="123"/>
      <c r="C62" s="123"/>
      <c r="D62" s="123"/>
      <c r="E62" s="123"/>
      <c r="F62" s="123"/>
      <c r="G62" s="124"/>
      <c r="H62" s="3"/>
    </row>
    <row r="63" spans="1:8" s="4" customFormat="1" ht="12.75" customHeight="1">
      <c r="A63" s="119" t="s">
        <v>49</v>
      </c>
      <c r="B63" s="120"/>
      <c r="C63" s="120"/>
      <c r="D63" s="120"/>
      <c r="E63" s="120"/>
      <c r="F63" s="120"/>
      <c r="G63" s="121"/>
      <c r="H63" s="3"/>
    </row>
    <row r="64" spans="1:8" s="4" customFormat="1" ht="12.75">
      <c r="A64" s="110" t="s">
        <v>68</v>
      </c>
      <c r="B64" s="6"/>
      <c r="C64" s="3"/>
      <c r="D64" s="3"/>
      <c r="E64" s="3"/>
      <c r="F64" s="3"/>
      <c r="G64" s="3"/>
      <c r="H64" s="3"/>
    </row>
    <row r="65" spans="1:8" s="4" customFormat="1" ht="12.75">
      <c r="A65" s="110"/>
      <c r="B65" s="8" t="s">
        <v>63</v>
      </c>
      <c r="C65" s="6" t="s">
        <v>115</v>
      </c>
      <c r="D65" s="19">
        <v>5323.3</v>
      </c>
      <c r="E65" s="44">
        <v>5323.3</v>
      </c>
      <c r="F65" s="44">
        <v>5323.3</v>
      </c>
      <c r="G65" s="44">
        <v>5323.3</v>
      </c>
      <c r="H65" s="44">
        <v>5323.3</v>
      </c>
    </row>
    <row r="66" spans="1:8" s="4" customFormat="1" ht="25.5">
      <c r="A66" s="110"/>
      <c r="B66" s="10" t="s">
        <v>167</v>
      </c>
      <c r="C66" s="3" t="s">
        <v>50</v>
      </c>
      <c r="D66" s="18">
        <f>E66</f>
        <v>6776</v>
      </c>
      <c r="E66" s="18">
        <v>6776</v>
      </c>
      <c r="F66" s="18">
        <v>6776</v>
      </c>
      <c r="G66" s="18">
        <v>6776</v>
      </c>
      <c r="H66" s="3"/>
    </row>
    <row r="67" spans="1:8" s="4" customFormat="1" ht="25.5">
      <c r="A67" s="110"/>
      <c r="B67" s="10" t="s">
        <v>64</v>
      </c>
      <c r="C67" s="6" t="s">
        <v>50</v>
      </c>
      <c r="D67" s="6">
        <v>41004</v>
      </c>
      <c r="E67" s="6">
        <v>41004</v>
      </c>
      <c r="F67" s="6">
        <v>41004</v>
      </c>
      <c r="G67" s="6">
        <v>41004</v>
      </c>
      <c r="H67" s="3"/>
    </row>
    <row r="68" spans="1:8" s="4" customFormat="1" ht="12.75">
      <c r="A68" s="110"/>
      <c r="B68" s="10" t="s">
        <v>65</v>
      </c>
      <c r="C68" s="6" t="s">
        <v>52</v>
      </c>
      <c r="D68" s="39">
        <v>41.16</v>
      </c>
      <c r="E68" s="39">
        <v>41.16</v>
      </c>
      <c r="F68" s="39">
        <v>41.16</v>
      </c>
      <c r="G68" s="39">
        <v>41.16</v>
      </c>
      <c r="H68" s="3"/>
    </row>
    <row r="69" spans="1:8" s="4" customFormat="1" ht="12.75">
      <c r="A69" s="110"/>
      <c r="B69" s="10" t="s">
        <v>66</v>
      </c>
      <c r="C69" s="6" t="s">
        <v>52</v>
      </c>
      <c r="D69" s="6">
        <v>4.793</v>
      </c>
      <c r="E69" s="6">
        <v>4.793</v>
      </c>
      <c r="F69" s="6">
        <v>4.793</v>
      </c>
      <c r="G69" s="6">
        <v>4.793</v>
      </c>
      <c r="H69" s="3"/>
    </row>
    <row r="70" spans="1:8" s="4" customFormat="1" ht="25.5">
      <c r="A70" s="110"/>
      <c r="B70" s="10" t="s">
        <v>189</v>
      </c>
      <c r="C70" s="6" t="s">
        <v>52</v>
      </c>
      <c r="D70" s="6">
        <v>9.26</v>
      </c>
      <c r="E70" s="6">
        <v>9.26</v>
      </c>
      <c r="F70" s="6"/>
      <c r="G70" s="6"/>
      <c r="H70" s="3"/>
    </row>
    <row r="71" spans="1:8" s="4" customFormat="1" ht="12.75">
      <c r="A71" s="110"/>
      <c r="B71" s="10" t="s">
        <v>28</v>
      </c>
      <c r="C71" s="6" t="s">
        <v>50</v>
      </c>
      <c r="D71" s="6">
        <v>38</v>
      </c>
      <c r="E71" s="6">
        <v>38</v>
      </c>
      <c r="F71" s="6">
        <v>38</v>
      </c>
      <c r="G71" s="6">
        <v>38</v>
      </c>
      <c r="H71" s="3"/>
    </row>
    <row r="72" spans="1:8" s="4" customFormat="1" ht="38.25">
      <c r="A72" s="110"/>
      <c r="B72" s="10" t="s">
        <v>67</v>
      </c>
      <c r="C72" s="6" t="s">
        <v>50</v>
      </c>
      <c r="D72" s="6">
        <v>61</v>
      </c>
      <c r="E72" s="6">
        <f>9+52</f>
        <v>61</v>
      </c>
      <c r="F72" s="6">
        <v>61</v>
      </c>
      <c r="G72" s="6">
        <v>61</v>
      </c>
      <c r="H72" s="3"/>
    </row>
    <row r="73" spans="1:8" s="4" customFormat="1" ht="25.5">
      <c r="A73" s="110"/>
      <c r="B73" s="10" t="s">
        <v>83</v>
      </c>
      <c r="C73" s="6" t="s">
        <v>52</v>
      </c>
      <c r="D73" s="6">
        <v>51.125</v>
      </c>
      <c r="E73" s="6">
        <v>51.125</v>
      </c>
      <c r="F73" s="6">
        <v>51.125</v>
      </c>
      <c r="G73" s="6">
        <v>51.125</v>
      </c>
      <c r="H73" s="3"/>
    </row>
    <row r="74" spans="1:8" s="4" customFormat="1" ht="25.5">
      <c r="A74" s="110"/>
      <c r="B74" s="8" t="s">
        <v>188</v>
      </c>
      <c r="C74" s="6" t="s">
        <v>118</v>
      </c>
      <c r="D74" s="9">
        <f>E74</f>
        <v>488.99</v>
      </c>
      <c r="E74" s="9">
        <f>49.24+52.916+6.665+17.71+362.459</f>
        <v>488.99</v>
      </c>
      <c r="F74" s="6"/>
      <c r="G74" s="6"/>
      <c r="H74" s="3"/>
    </row>
    <row r="75" spans="1:8" s="4" customFormat="1" ht="12.75" customHeight="1">
      <c r="A75" s="110" t="s">
        <v>69</v>
      </c>
      <c r="B75" s="10"/>
      <c r="C75" s="3"/>
      <c r="D75" s="3"/>
      <c r="E75" s="3"/>
      <c r="F75" s="3"/>
      <c r="G75" s="3"/>
      <c r="H75" s="3"/>
    </row>
    <row r="76" spans="1:8" s="4" customFormat="1" ht="12.75">
      <c r="A76" s="110"/>
      <c r="B76" s="10" t="s">
        <v>160</v>
      </c>
      <c r="C76" s="6" t="s">
        <v>51</v>
      </c>
      <c r="D76" s="18">
        <f>E76+F76+G76</f>
        <v>45368160</v>
      </c>
      <c r="E76" s="18">
        <v>15122720</v>
      </c>
      <c r="F76" s="18">
        <v>15122720</v>
      </c>
      <c r="G76" s="18">
        <v>15122720</v>
      </c>
      <c r="H76" s="3"/>
    </row>
    <row r="77" spans="1:8" s="4" customFormat="1" ht="25.5">
      <c r="A77" s="110"/>
      <c r="B77" s="8" t="s">
        <v>27</v>
      </c>
      <c r="C77" s="6" t="s">
        <v>51</v>
      </c>
      <c r="D77" s="18">
        <f>E77+F77+G77</f>
        <v>1703190</v>
      </c>
      <c r="E77" s="18">
        <v>567730</v>
      </c>
      <c r="F77" s="18">
        <v>567730</v>
      </c>
      <c r="G77" s="18">
        <v>567730</v>
      </c>
      <c r="H77" s="3"/>
    </row>
    <row r="78" spans="1:8" s="4" customFormat="1" ht="12.75">
      <c r="A78" s="110"/>
      <c r="B78" s="10" t="s">
        <v>70</v>
      </c>
      <c r="C78" s="6" t="s">
        <v>51</v>
      </c>
      <c r="D78" s="19">
        <f>E78+F78+G78</f>
        <v>296430</v>
      </c>
      <c r="E78" s="18">
        <v>98810</v>
      </c>
      <c r="F78" s="18">
        <v>98810</v>
      </c>
      <c r="G78" s="18">
        <v>98810</v>
      </c>
      <c r="H78" s="18">
        <v>98810</v>
      </c>
    </row>
    <row r="79" spans="1:8" s="4" customFormat="1" ht="12.75">
      <c r="A79" s="110"/>
      <c r="B79" s="10" t="s">
        <v>71</v>
      </c>
      <c r="C79" s="6" t="s">
        <v>51</v>
      </c>
      <c r="D79" s="19">
        <f>E79+F79+G79</f>
        <v>152868</v>
      </c>
      <c r="E79" s="18">
        <v>50956</v>
      </c>
      <c r="F79" s="18">
        <v>50956</v>
      </c>
      <c r="G79" s="18">
        <v>50956</v>
      </c>
      <c r="H79" s="18">
        <v>50956</v>
      </c>
    </row>
    <row r="80" spans="1:8" s="4" customFormat="1" ht="12.75">
      <c r="A80" s="110"/>
      <c r="B80" s="10" t="s">
        <v>72</v>
      </c>
      <c r="C80" s="6" t="s">
        <v>51</v>
      </c>
      <c r="D80" s="19">
        <f>E80+F80+G80</f>
        <v>1497600</v>
      </c>
      <c r="E80" s="18">
        <v>499200</v>
      </c>
      <c r="F80" s="18">
        <v>499200</v>
      </c>
      <c r="G80" s="18">
        <v>499200</v>
      </c>
      <c r="H80" s="18">
        <v>499200</v>
      </c>
    </row>
    <row r="81" spans="1:8" s="4" customFormat="1" ht="25.5">
      <c r="A81" s="110"/>
      <c r="B81" s="8" t="s">
        <v>188</v>
      </c>
      <c r="C81" s="6" t="s">
        <v>118</v>
      </c>
      <c r="D81" s="9">
        <f>E81</f>
        <v>22.545</v>
      </c>
      <c r="E81" s="9">
        <f>1.561+20.984</f>
        <v>22.545</v>
      </c>
      <c r="F81" s="19"/>
      <c r="G81" s="19"/>
      <c r="H81" s="3"/>
    </row>
    <row r="82" spans="1:8" s="4" customFormat="1" ht="12.75">
      <c r="A82" s="110" t="s">
        <v>73</v>
      </c>
      <c r="B82" s="10"/>
      <c r="C82" s="3"/>
      <c r="D82" s="3"/>
      <c r="E82" s="3"/>
      <c r="F82" s="3"/>
      <c r="G82" s="3"/>
      <c r="H82" s="3"/>
    </row>
    <row r="83" spans="1:8" s="4" customFormat="1" ht="25.5">
      <c r="A83" s="110"/>
      <c r="B83" s="10" t="s">
        <v>74</v>
      </c>
      <c r="C83" s="6" t="s">
        <v>53</v>
      </c>
      <c r="D83" s="19">
        <f>E83+F83+G83</f>
        <v>4692.93</v>
      </c>
      <c r="E83" s="19">
        <v>1564.31</v>
      </c>
      <c r="F83" s="19">
        <v>1564.31</v>
      </c>
      <c r="G83" s="19">
        <v>1564.31</v>
      </c>
      <c r="H83" s="3"/>
    </row>
    <row r="84" spans="1:8" s="4" customFormat="1" ht="25.5">
      <c r="A84" s="110"/>
      <c r="B84" s="10" t="s">
        <v>75</v>
      </c>
      <c r="C84" s="6" t="s">
        <v>53</v>
      </c>
      <c r="D84" s="19">
        <f>E84+F84+G84</f>
        <v>6426.719999999999</v>
      </c>
      <c r="E84" s="19">
        <v>2142.24</v>
      </c>
      <c r="F84" s="19">
        <v>2142.24</v>
      </c>
      <c r="G84" s="19">
        <v>2142.24</v>
      </c>
      <c r="H84" s="3"/>
    </row>
    <row r="85" spans="1:8" s="4" customFormat="1" ht="25.5">
      <c r="A85" s="110"/>
      <c r="B85" s="10" t="s">
        <v>76</v>
      </c>
      <c r="C85" s="6" t="s">
        <v>53</v>
      </c>
      <c r="D85" s="19">
        <f>E85+F85+G85</f>
        <v>20770.56</v>
      </c>
      <c r="E85" s="19">
        <v>6923.52</v>
      </c>
      <c r="F85" s="19">
        <v>6923.52</v>
      </c>
      <c r="G85" s="19">
        <v>6923.52</v>
      </c>
      <c r="H85" s="3"/>
    </row>
    <row r="86" spans="1:8" s="4" customFormat="1" ht="38.25">
      <c r="A86" s="110"/>
      <c r="B86" s="10" t="s">
        <v>77</v>
      </c>
      <c r="C86" s="6" t="s">
        <v>53</v>
      </c>
      <c r="D86" s="19">
        <f>E86+F86+G86</f>
        <v>2949</v>
      </c>
      <c r="E86" s="19">
        <v>983</v>
      </c>
      <c r="F86" s="19">
        <v>983</v>
      </c>
      <c r="G86" s="19">
        <v>983</v>
      </c>
      <c r="H86" s="3"/>
    </row>
    <row r="87" spans="1:8" s="4" customFormat="1" ht="12.75" customHeight="1">
      <c r="A87" s="85" t="s">
        <v>78</v>
      </c>
      <c r="B87" s="10"/>
      <c r="C87" s="3"/>
      <c r="D87" s="3"/>
      <c r="E87" s="3"/>
      <c r="F87" s="3"/>
      <c r="G87" s="3"/>
      <c r="H87" s="3"/>
    </row>
    <row r="88" spans="1:8" s="4" customFormat="1" ht="12.75">
      <c r="A88" s="86"/>
      <c r="B88" s="10" t="s">
        <v>162</v>
      </c>
      <c r="C88" s="6" t="s">
        <v>24</v>
      </c>
      <c r="D88" s="19">
        <f>E88+F88+G88</f>
        <v>527120.49</v>
      </c>
      <c r="E88" s="19">
        <v>175706.83</v>
      </c>
      <c r="F88" s="19">
        <v>175706.83</v>
      </c>
      <c r="G88" s="19">
        <v>175706.83</v>
      </c>
      <c r="H88" s="3"/>
    </row>
    <row r="89" spans="1:8" s="4" customFormat="1" ht="25.5">
      <c r="A89" s="86"/>
      <c r="B89" s="10" t="s">
        <v>164</v>
      </c>
      <c r="C89" s="6" t="s">
        <v>50</v>
      </c>
      <c r="D89" s="18">
        <f>E89+F89+G89</f>
        <v>75</v>
      </c>
      <c r="E89" s="6">
        <v>25</v>
      </c>
      <c r="F89" s="6">
        <v>25</v>
      </c>
      <c r="G89" s="6">
        <v>25</v>
      </c>
      <c r="H89" s="3"/>
    </row>
    <row r="90" spans="1:8" s="4" customFormat="1" ht="12.75">
      <c r="A90" s="86"/>
      <c r="B90" s="10" t="s">
        <v>23</v>
      </c>
      <c r="C90" s="6" t="s">
        <v>24</v>
      </c>
      <c r="D90" s="18">
        <f>E90+F90+G90</f>
        <v>124068</v>
      </c>
      <c r="E90" s="18">
        <v>41356</v>
      </c>
      <c r="F90" s="18">
        <v>41356</v>
      </c>
      <c r="G90" s="18">
        <v>41356</v>
      </c>
      <c r="H90" s="3"/>
    </row>
    <row r="91" spans="1:8" s="4" customFormat="1" ht="25.5">
      <c r="A91" s="86"/>
      <c r="B91" s="10" t="s">
        <v>79</v>
      </c>
      <c r="C91" s="6" t="s">
        <v>50</v>
      </c>
      <c r="D91" s="6">
        <v>8070</v>
      </c>
      <c r="E91" s="6">
        <v>3800</v>
      </c>
      <c r="F91" s="6">
        <v>3800</v>
      </c>
      <c r="G91" s="6">
        <v>3800</v>
      </c>
      <c r="H91" s="3"/>
    </row>
    <row r="92" spans="1:8" s="4" customFormat="1" ht="38.25">
      <c r="A92" s="86"/>
      <c r="B92" s="10" t="s">
        <v>84</v>
      </c>
      <c r="C92" s="6" t="s">
        <v>50</v>
      </c>
      <c r="D92" s="24">
        <v>383</v>
      </c>
      <c r="E92" s="24">
        <v>383</v>
      </c>
      <c r="F92" s="24">
        <v>383</v>
      </c>
      <c r="G92" s="24">
        <v>383</v>
      </c>
      <c r="H92" s="3"/>
    </row>
    <row r="93" spans="1:8" s="4" customFormat="1" ht="12.75" customHeight="1">
      <c r="A93" s="86"/>
      <c r="B93" s="42" t="s">
        <v>46</v>
      </c>
      <c r="C93" s="6" t="s">
        <v>52</v>
      </c>
      <c r="D93" s="6">
        <v>420.79</v>
      </c>
      <c r="E93" s="6">
        <f>392.6+28.19</f>
        <v>420.79</v>
      </c>
      <c r="F93" s="6">
        <f>392.6+28.19</f>
        <v>420.79</v>
      </c>
      <c r="G93" s="6">
        <f>392.6+28.19</f>
        <v>420.79</v>
      </c>
      <c r="H93" s="3"/>
    </row>
    <row r="94" spans="1:8" s="4" customFormat="1" ht="38.25">
      <c r="A94" s="86"/>
      <c r="B94" s="10" t="s">
        <v>80</v>
      </c>
      <c r="C94" s="6" t="s">
        <v>50</v>
      </c>
      <c r="D94" s="6">
        <v>274</v>
      </c>
      <c r="E94" s="6">
        <v>274</v>
      </c>
      <c r="F94" s="6">
        <v>274</v>
      </c>
      <c r="G94" s="6">
        <v>274</v>
      </c>
      <c r="H94" s="3"/>
    </row>
    <row r="95" spans="1:8" s="4" customFormat="1" ht="38.25">
      <c r="A95" s="86"/>
      <c r="B95" s="10" t="s">
        <v>190</v>
      </c>
      <c r="C95" s="6" t="s">
        <v>24</v>
      </c>
      <c r="D95" s="43">
        <v>500</v>
      </c>
      <c r="E95" s="43">
        <v>500</v>
      </c>
      <c r="F95" s="43">
        <v>500</v>
      </c>
      <c r="G95" s="43">
        <v>500</v>
      </c>
      <c r="H95" s="3"/>
    </row>
    <row r="96" spans="1:8" s="4" customFormat="1" ht="25.5">
      <c r="A96" s="86"/>
      <c r="B96" s="10" t="s">
        <v>81</v>
      </c>
      <c r="C96" s="6" t="s">
        <v>50</v>
      </c>
      <c r="D96" s="6">
        <v>38</v>
      </c>
      <c r="E96" s="6">
        <v>38</v>
      </c>
      <c r="F96" s="6">
        <v>38</v>
      </c>
      <c r="G96" s="6">
        <v>38</v>
      </c>
      <c r="H96" s="3"/>
    </row>
    <row r="97" spans="1:8" s="4" customFormat="1" ht="25.5">
      <c r="A97" s="86"/>
      <c r="B97" s="10" t="s">
        <v>82</v>
      </c>
      <c r="C97" s="6" t="s">
        <v>50</v>
      </c>
      <c r="D97" s="6">
        <v>9</v>
      </c>
      <c r="E97" s="6">
        <v>9</v>
      </c>
      <c r="F97" s="6">
        <v>9</v>
      </c>
      <c r="G97" s="6">
        <v>9</v>
      </c>
      <c r="H97" s="3"/>
    </row>
    <row r="98" spans="1:8" s="4" customFormat="1" ht="25.5">
      <c r="A98" s="86"/>
      <c r="B98" s="8" t="s">
        <v>60</v>
      </c>
      <c r="C98" s="6" t="s">
        <v>50</v>
      </c>
      <c r="D98" s="6">
        <f>E98+F98+G98</f>
        <v>8400</v>
      </c>
      <c r="E98" s="6">
        <v>2800</v>
      </c>
      <c r="F98" s="6">
        <v>2800</v>
      </c>
      <c r="G98" s="6">
        <v>2800</v>
      </c>
      <c r="H98" s="3"/>
    </row>
    <row r="99" spans="1:8" s="4" customFormat="1" ht="25.5">
      <c r="A99" s="86"/>
      <c r="B99" s="8" t="s">
        <v>188</v>
      </c>
      <c r="C99" s="6" t="s">
        <v>118</v>
      </c>
      <c r="D99" s="38">
        <f>E99</f>
        <v>143.84300000000002</v>
      </c>
      <c r="E99" s="9">
        <f>4.055+39.448+22.709+14.53+63.101</f>
        <v>143.84300000000002</v>
      </c>
      <c r="F99" s="6"/>
      <c r="G99" s="6"/>
      <c r="H99" s="3"/>
    </row>
    <row r="100" spans="1:8" s="4" customFormat="1" ht="12.75" customHeight="1">
      <c r="A100" s="85" t="s">
        <v>85</v>
      </c>
      <c r="B100" s="8"/>
      <c r="C100" s="3"/>
      <c r="D100" s="3"/>
      <c r="E100" s="3"/>
      <c r="F100" s="3"/>
      <c r="G100" s="3"/>
      <c r="H100" s="3"/>
    </row>
    <row r="101" spans="1:8" s="4" customFormat="1" ht="12.75" customHeight="1">
      <c r="A101" s="86"/>
      <c r="B101" s="133" t="s">
        <v>61</v>
      </c>
      <c r="C101" s="6" t="s">
        <v>50</v>
      </c>
      <c r="D101" s="18">
        <f aca="true" t="shared" si="2" ref="D101:D106">E101+F101+G101</f>
        <v>96</v>
      </c>
      <c r="E101" s="18">
        <v>32</v>
      </c>
      <c r="F101" s="18">
        <v>32</v>
      </c>
      <c r="G101" s="18">
        <v>32</v>
      </c>
      <c r="H101" s="3"/>
    </row>
    <row r="102" spans="1:8" s="4" customFormat="1" ht="12.75" customHeight="1">
      <c r="A102" s="86"/>
      <c r="B102" s="134"/>
      <c r="C102" s="6" t="s">
        <v>24</v>
      </c>
      <c r="D102" s="18">
        <f t="shared" si="2"/>
        <v>880143</v>
      </c>
      <c r="E102" s="18">
        <v>293381</v>
      </c>
      <c r="F102" s="18">
        <v>293381</v>
      </c>
      <c r="G102" s="18">
        <v>293381</v>
      </c>
      <c r="H102" s="3"/>
    </row>
    <row r="103" spans="1:8" s="4" customFormat="1" ht="12.75">
      <c r="A103" s="86"/>
      <c r="B103" s="135"/>
      <c r="C103" s="6" t="s">
        <v>24</v>
      </c>
      <c r="D103" s="18">
        <f t="shared" si="2"/>
        <v>765</v>
      </c>
      <c r="E103" s="18">
        <v>255</v>
      </c>
      <c r="F103" s="18">
        <v>255</v>
      </c>
      <c r="G103" s="18">
        <v>255</v>
      </c>
      <c r="H103" s="3"/>
    </row>
    <row r="104" spans="1:8" s="4" customFormat="1" ht="12.75">
      <c r="A104" s="86"/>
      <c r="B104" s="10" t="s">
        <v>191</v>
      </c>
      <c r="C104" s="6" t="s">
        <v>50</v>
      </c>
      <c r="D104" s="18">
        <f t="shared" si="2"/>
        <v>210</v>
      </c>
      <c r="E104" s="18">
        <v>70</v>
      </c>
      <c r="F104" s="18">
        <v>70</v>
      </c>
      <c r="G104" s="18">
        <v>70</v>
      </c>
      <c r="H104" s="3"/>
    </row>
    <row r="105" spans="1:8" s="4" customFormat="1" ht="12.75">
      <c r="A105" s="86"/>
      <c r="B105" s="10" t="s">
        <v>213</v>
      </c>
      <c r="C105" s="6" t="s">
        <v>50</v>
      </c>
      <c r="D105" s="18">
        <f t="shared" si="2"/>
        <v>1800</v>
      </c>
      <c r="E105" s="18">
        <v>600</v>
      </c>
      <c r="F105" s="18">
        <v>600</v>
      </c>
      <c r="G105" s="18">
        <v>600</v>
      </c>
      <c r="H105" s="18">
        <v>600</v>
      </c>
    </row>
    <row r="106" spans="1:8" s="4" customFormat="1" ht="12.75">
      <c r="A106" s="86"/>
      <c r="B106" s="10" t="s">
        <v>212</v>
      </c>
      <c r="C106" s="6" t="s">
        <v>24</v>
      </c>
      <c r="D106" s="18">
        <f t="shared" si="2"/>
        <v>10914</v>
      </c>
      <c r="E106" s="18">
        <v>3638</v>
      </c>
      <c r="F106" s="18">
        <v>3638</v>
      </c>
      <c r="G106" s="18">
        <v>3638</v>
      </c>
      <c r="H106" s="18">
        <v>3638</v>
      </c>
    </row>
    <row r="107" spans="1:8" s="4" customFormat="1" ht="25.5">
      <c r="A107" s="86"/>
      <c r="B107" s="8" t="s">
        <v>188</v>
      </c>
      <c r="C107" s="6" t="s">
        <v>118</v>
      </c>
      <c r="D107" s="9">
        <f>E107</f>
        <v>977.801</v>
      </c>
      <c r="E107" s="9">
        <f>244.024+74.38+2.869+364.436+292.092</f>
        <v>977.801</v>
      </c>
      <c r="F107" s="6"/>
      <c r="G107" s="6"/>
      <c r="H107" s="3"/>
    </row>
    <row r="108" spans="1:8" s="4" customFormat="1" ht="12.75">
      <c r="A108" s="91" t="s">
        <v>95</v>
      </c>
      <c r="B108" s="91"/>
      <c r="C108" s="91"/>
      <c r="D108" s="91"/>
      <c r="E108" s="91"/>
      <c r="F108" s="91"/>
      <c r="G108" s="91"/>
      <c r="H108" s="3"/>
    </row>
    <row r="109" spans="1:8" s="4" customFormat="1" ht="12.75" customHeight="1">
      <c r="A109" s="85" t="s">
        <v>68</v>
      </c>
      <c r="B109" s="8"/>
      <c r="C109" s="3"/>
      <c r="D109" s="3"/>
      <c r="E109" s="3"/>
      <c r="F109" s="3"/>
      <c r="G109" s="3"/>
      <c r="H109" s="3"/>
    </row>
    <row r="110" spans="1:8" s="4" customFormat="1" ht="25.5">
      <c r="A110" s="86"/>
      <c r="B110" s="10" t="s">
        <v>46</v>
      </c>
      <c r="C110" s="6" t="s">
        <v>24</v>
      </c>
      <c r="D110" s="24">
        <f>E110+F110+G110</f>
        <v>450000</v>
      </c>
      <c r="E110" s="24">
        <v>150000</v>
      </c>
      <c r="F110" s="24">
        <v>150000</v>
      </c>
      <c r="G110" s="24">
        <v>150000</v>
      </c>
      <c r="H110" s="3"/>
    </row>
    <row r="111" spans="1:8" s="4" customFormat="1" ht="25.5">
      <c r="A111" s="95"/>
      <c r="B111" s="10" t="s">
        <v>154</v>
      </c>
      <c r="C111" s="3" t="s">
        <v>50</v>
      </c>
      <c r="D111" s="24">
        <f>E111+F111+G111</f>
        <v>3</v>
      </c>
      <c r="E111" s="3">
        <v>1</v>
      </c>
      <c r="F111" s="3">
        <v>1</v>
      </c>
      <c r="G111" s="3">
        <v>1</v>
      </c>
      <c r="H111" s="3"/>
    </row>
    <row r="112" spans="1:8" s="4" customFormat="1" ht="12.75">
      <c r="A112" s="85" t="s">
        <v>153</v>
      </c>
      <c r="B112" s="10"/>
      <c r="C112" s="3"/>
      <c r="D112" s="24"/>
      <c r="E112" s="3"/>
      <c r="F112" s="3"/>
      <c r="G112" s="3"/>
      <c r="H112" s="3"/>
    </row>
    <row r="113" spans="1:8" s="4" customFormat="1" ht="25.5">
      <c r="A113" s="95"/>
      <c r="B113" s="10" t="s">
        <v>156</v>
      </c>
      <c r="C113" s="3" t="s">
        <v>57</v>
      </c>
      <c r="D113" s="40">
        <f>E113+F113+G113</f>
        <v>52779</v>
      </c>
      <c r="E113" s="3">
        <v>17593</v>
      </c>
      <c r="F113" s="3">
        <v>17593</v>
      </c>
      <c r="G113" s="3">
        <v>17593</v>
      </c>
      <c r="H113" s="3"/>
    </row>
    <row r="114" spans="1:8" s="4" customFormat="1" ht="12.75">
      <c r="A114" s="85" t="s">
        <v>78</v>
      </c>
      <c r="B114" s="8"/>
      <c r="C114" s="3"/>
      <c r="D114" s="3"/>
      <c r="E114" s="3"/>
      <c r="F114" s="3"/>
      <c r="G114" s="3"/>
      <c r="H114" s="3"/>
    </row>
    <row r="115" spans="1:8" s="4" customFormat="1" ht="12.75">
      <c r="A115" s="86"/>
      <c r="B115" s="133" t="s">
        <v>26</v>
      </c>
      <c r="C115" s="3" t="s">
        <v>24</v>
      </c>
      <c r="D115" s="24">
        <f>E115+F115+G115</f>
        <v>2010</v>
      </c>
      <c r="E115" s="3">
        <v>670</v>
      </c>
      <c r="F115" s="3">
        <v>670</v>
      </c>
      <c r="G115" s="3">
        <v>670</v>
      </c>
      <c r="H115" s="3"/>
    </row>
    <row r="116" spans="1:8" s="4" customFormat="1" ht="12.75">
      <c r="A116" s="86"/>
      <c r="B116" s="135"/>
      <c r="C116" s="6" t="s">
        <v>54</v>
      </c>
      <c r="D116" s="24">
        <f>E116+F116+G116</f>
        <v>3246</v>
      </c>
      <c r="E116" s="24">
        <v>1082</v>
      </c>
      <c r="F116" s="24">
        <v>1082</v>
      </c>
      <c r="G116" s="24">
        <v>1082</v>
      </c>
      <c r="H116" s="3"/>
    </row>
    <row r="117" spans="1:8" s="4" customFormat="1" ht="25.5">
      <c r="A117" s="86"/>
      <c r="B117" s="10" t="s">
        <v>31</v>
      </c>
      <c r="C117" s="6" t="s">
        <v>24</v>
      </c>
      <c r="D117" s="24">
        <f>E117+F117+G117</f>
        <v>3120</v>
      </c>
      <c r="E117" s="24">
        <v>1040</v>
      </c>
      <c r="F117" s="24">
        <v>1040</v>
      </c>
      <c r="G117" s="24">
        <v>1040</v>
      </c>
      <c r="H117" s="3"/>
    </row>
    <row r="118" spans="1:8" s="4" customFormat="1" ht="51">
      <c r="A118" s="86"/>
      <c r="B118" s="10" t="s">
        <v>199</v>
      </c>
      <c r="C118" s="6" t="s">
        <v>50</v>
      </c>
      <c r="D118" s="24">
        <f>E118+F118+G118</f>
        <v>12</v>
      </c>
      <c r="E118" s="24">
        <v>4</v>
      </c>
      <c r="F118" s="24">
        <v>4</v>
      </c>
      <c r="G118" s="24">
        <v>4</v>
      </c>
      <c r="H118" s="3"/>
    </row>
    <row r="119" spans="1:8" s="4" customFormat="1" ht="25.5">
      <c r="A119" s="86"/>
      <c r="B119" s="10" t="s">
        <v>200</v>
      </c>
      <c r="C119" s="6" t="s">
        <v>24</v>
      </c>
      <c r="D119" s="39">
        <f>E119+F119+G119</f>
        <v>666</v>
      </c>
      <c r="E119" s="24">
        <v>222</v>
      </c>
      <c r="F119" s="24">
        <v>222</v>
      </c>
      <c r="G119" s="24">
        <v>222</v>
      </c>
      <c r="H119" s="3"/>
    </row>
    <row r="120" spans="1:8" s="4" customFormat="1" ht="12.75">
      <c r="A120" s="110" t="s">
        <v>87</v>
      </c>
      <c r="B120" s="10"/>
      <c r="C120" s="3"/>
      <c r="D120" s="3"/>
      <c r="E120" s="3"/>
      <c r="F120" s="3"/>
      <c r="G120" s="3"/>
      <c r="H120" s="3"/>
    </row>
    <row r="121" spans="1:8" s="4" customFormat="1" ht="25.5">
      <c r="A121" s="110"/>
      <c r="B121" s="10" t="s">
        <v>32</v>
      </c>
      <c r="C121" s="6" t="s">
        <v>55</v>
      </c>
      <c r="D121" s="6">
        <f>E121+F121+G121</f>
        <v>180</v>
      </c>
      <c r="E121" s="6">
        <v>60</v>
      </c>
      <c r="F121" s="6">
        <v>60</v>
      </c>
      <c r="G121" s="6">
        <v>60</v>
      </c>
      <c r="H121" s="3"/>
    </row>
    <row r="122" spans="1:8" s="4" customFormat="1" ht="12.75">
      <c r="A122" s="110"/>
      <c r="B122" s="10" t="s">
        <v>33</v>
      </c>
      <c r="C122" s="6" t="s">
        <v>56</v>
      </c>
      <c r="D122" s="6">
        <f>E122+F122+G122</f>
        <v>1381.9080000000001</v>
      </c>
      <c r="E122" s="6">
        <v>460.636</v>
      </c>
      <c r="F122" s="6">
        <v>460.636</v>
      </c>
      <c r="G122" s="6">
        <v>460.636</v>
      </c>
      <c r="H122" s="3"/>
    </row>
    <row r="123" spans="1:8" s="4" customFormat="1" ht="17.25" customHeight="1">
      <c r="A123" s="110" t="s">
        <v>86</v>
      </c>
      <c r="B123" s="10"/>
      <c r="C123" s="3"/>
      <c r="D123" s="3"/>
      <c r="E123" s="3"/>
      <c r="F123" s="3"/>
      <c r="G123" s="3"/>
      <c r="H123" s="3"/>
    </row>
    <row r="124" spans="1:8" s="4" customFormat="1" ht="21.75" customHeight="1">
      <c r="A124" s="110"/>
      <c r="B124" s="10" t="s">
        <v>34</v>
      </c>
      <c r="C124" s="6" t="s">
        <v>25</v>
      </c>
      <c r="D124" s="39">
        <f>E124+F124+G124</f>
        <v>25.56</v>
      </c>
      <c r="E124" s="39">
        <v>8.52</v>
      </c>
      <c r="F124" s="39">
        <v>8.52</v>
      </c>
      <c r="G124" s="39">
        <v>8.52</v>
      </c>
      <c r="H124" s="3"/>
    </row>
    <row r="125" spans="1:8" s="4" customFormat="1" ht="12.75">
      <c r="A125" s="93" t="s">
        <v>131</v>
      </c>
      <c r="B125" s="10"/>
      <c r="C125" s="6"/>
      <c r="D125" s="39"/>
      <c r="E125" s="39"/>
      <c r="F125" s="39"/>
      <c r="G125" s="39"/>
      <c r="H125" s="3"/>
    </row>
    <row r="126" spans="1:8" s="4" customFormat="1" ht="25.5">
      <c r="A126" s="94"/>
      <c r="B126" s="8" t="s">
        <v>188</v>
      </c>
      <c r="C126" s="6" t="s">
        <v>118</v>
      </c>
      <c r="D126" s="38">
        <f>E126+F126+G126</f>
        <v>41.737</v>
      </c>
      <c r="E126" s="9">
        <v>41.737</v>
      </c>
      <c r="F126" s="39"/>
      <c r="G126" s="39"/>
      <c r="H126" s="3"/>
    </row>
    <row r="127" spans="1:8" s="4" customFormat="1" ht="12.75">
      <c r="A127" s="91" t="s">
        <v>96</v>
      </c>
      <c r="B127" s="91"/>
      <c r="C127" s="91"/>
      <c r="D127" s="91"/>
      <c r="E127" s="91"/>
      <c r="F127" s="91"/>
      <c r="G127" s="91"/>
      <c r="H127" s="3"/>
    </row>
    <row r="128" spans="1:8" s="4" customFormat="1" ht="12.75">
      <c r="A128" s="110" t="s">
        <v>68</v>
      </c>
      <c r="B128" s="10"/>
      <c r="C128" s="3"/>
      <c r="D128" s="3"/>
      <c r="E128" s="3"/>
      <c r="F128" s="3"/>
      <c r="G128" s="3"/>
      <c r="H128" s="3"/>
    </row>
    <row r="129" spans="1:8" s="4" customFormat="1" ht="25.5">
      <c r="A129" s="110"/>
      <c r="B129" s="10" t="s">
        <v>36</v>
      </c>
      <c r="C129" s="6" t="s">
        <v>24</v>
      </c>
      <c r="D129" s="19">
        <f>E129+F129+G129</f>
        <v>608131.83</v>
      </c>
      <c r="E129" s="19">
        <v>202710.61</v>
      </c>
      <c r="F129" s="19">
        <v>202710.61</v>
      </c>
      <c r="G129" s="19">
        <v>202710.61</v>
      </c>
      <c r="H129" s="3"/>
    </row>
    <row r="130" spans="1:8" s="4" customFormat="1" ht="30" customHeight="1">
      <c r="A130" s="110"/>
      <c r="B130" s="133" t="s">
        <v>238</v>
      </c>
      <c r="C130" s="6" t="s">
        <v>52</v>
      </c>
      <c r="D130" s="9">
        <f>E130+F130+G130</f>
        <v>47.115</v>
      </c>
      <c r="E130" s="9">
        <v>15.705</v>
      </c>
      <c r="F130" s="9">
        <v>15.705</v>
      </c>
      <c r="G130" s="9">
        <v>15.705</v>
      </c>
      <c r="H130" s="3"/>
    </row>
    <row r="131" spans="1:8" s="4" customFormat="1" ht="22.5" customHeight="1">
      <c r="A131" s="110"/>
      <c r="B131" s="135"/>
      <c r="C131" s="6" t="s">
        <v>50</v>
      </c>
      <c r="D131" s="18">
        <f>E131+F131+G131</f>
        <v>270</v>
      </c>
      <c r="E131" s="18">
        <v>90</v>
      </c>
      <c r="F131" s="18">
        <v>90</v>
      </c>
      <c r="G131" s="18">
        <v>90</v>
      </c>
      <c r="H131" s="3"/>
    </row>
    <row r="132" spans="1:8" s="4" customFormat="1" ht="12.75">
      <c r="A132" s="85" t="s">
        <v>78</v>
      </c>
      <c r="B132" s="10"/>
      <c r="C132" s="6"/>
      <c r="D132" s="18"/>
      <c r="E132" s="18"/>
      <c r="F132" s="18"/>
      <c r="G132" s="18"/>
      <c r="H132" s="3"/>
    </row>
    <row r="133" spans="1:8" s="4" customFormat="1" ht="25.5">
      <c r="A133" s="86"/>
      <c r="B133" s="10" t="s">
        <v>26</v>
      </c>
      <c r="C133" s="71" t="s">
        <v>24</v>
      </c>
      <c r="D133" s="19">
        <f>E133+F133+G133</f>
        <v>1636.0500000000002</v>
      </c>
      <c r="E133" s="19">
        <v>545.35</v>
      </c>
      <c r="F133" s="19">
        <v>545.35</v>
      </c>
      <c r="G133" s="19">
        <v>545.35</v>
      </c>
      <c r="H133" s="19">
        <v>545.35</v>
      </c>
    </row>
    <row r="134" spans="1:8" s="60" customFormat="1" ht="38.25">
      <c r="A134" s="86"/>
      <c r="B134" s="58" t="s">
        <v>165</v>
      </c>
      <c r="C134" s="72" t="s">
        <v>24</v>
      </c>
      <c r="D134" s="74">
        <f aca="true" t="shared" si="3" ref="D134:D143">E134+F134+G134</f>
        <v>450</v>
      </c>
      <c r="E134" s="74">
        <v>150</v>
      </c>
      <c r="F134" s="74">
        <v>150</v>
      </c>
      <c r="G134" s="74">
        <v>150</v>
      </c>
      <c r="H134" s="74">
        <v>150</v>
      </c>
    </row>
    <row r="135" spans="1:8" s="4" customFormat="1" ht="25.5">
      <c r="A135" s="86"/>
      <c r="B135" s="10" t="s">
        <v>239</v>
      </c>
      <c r="C135" s="71" t="s">
        <v>24</v>
      </c>
      <c r="D135" s="19">
        <f t="shared" si="3"/>
        <v>570</v>
      </c>
      <c r="E135" s="19">
        <v>190</v>
      </c>
      <c r="F135" s="19">
        <v>190</v>
      </c>
      <c r="G135" s="19">
        <v>190</v>
      </c>
      <c r="H135" s="19">
        <v>190</v>
      </c>
    </row>
    <row r="136" spans="1:8" s="60" customFormat="1" ht="38.25">
      <c r="A136" s="86"/>
      <c r="B136" s="58" t="s">
        <v>165</v>
      </c>
      <c r="C136" s="72" t="s">
        <v>24</v>
      </c>
      <c r="D136" s="74">
        <f t="shared" si="3"/>
        <v>570</v>
      </c>
      <c r="E136" s="74">
        <v>190</v>
      </c>
      <c r="F136" s="74">
        <v>190</v>
      </c>
      <c r="G136" s="74">
        <v>190</v>
      </c>
      <c r="H136" s="74">
        <v>190</v>
      </c>
    </row>
    <row r="137" spans="1:8" s="4" customFormat="1" ht="38.25">
      <c r="A137" s="86"/>
      <c r="B137" s="10" t="s">
        <v>45</v>
      </c>
      <c r="C137" s="71" t="s">
        <v>50</v>
      </c>
      <c r="D137" s="18">
        <f t="shared" si="3"/>
        <v>114</v>
      </c>
      <c r="E137" s="18">
        <v>38</v>
      </c>
      <c r="F137" s="18">
        <v>38</v>
      </c>
      <c r="G137" s="18">
        <v>38</v>
      </c>
      <c r="H137" s="18">
        <v>38</v>
      </c>
    </row>
    <row r="138" spans="1:8" s="4" customFormat="1" ht="25.5">
      <c r="A138" s="86"/>
      <c r="B138" s="10" t="s">
        <v>240</v>
      </c>
      <c r="C138" s="71" t="s">
        <v>24</v>
      </c>
      <c r="D138" s="19">
        <f t="shared" si="3"/>
        <v>177.06</v>
      </c>
      <c r="E138" s="19">
        <v>59.02</v>
      </c>
      <c r="F138" s="19">
        <v>59.02</v>
      </c>
      <c r="G138" s="19">
        <v>59.02</v>
      </c>
      <c r="H138" s="19">
        <v>59.02</v>
      </c>
    </row>
    <row r="139" spans="1:8" s="4" customFormat="1" ht="25.5">
      <c r="A139" s="86"/>
      <c r="B139" s="10" t="s">
        <v>241</v>
      </c>
      <c r="C139" s="71" t="s">
        <v>24</v>
      </c>
      <c r="D139" s="19">
        <f t="shared" si="3"/>
        <v>1260.8700000000001</v>
      </c>
      <c r="E139" s="19">
        <v>420.29</v>
      </c>
      <c r="F139" s="19">
        <v>420.29</v>
      </c>
      <c r="G139" s="19">
        <v>420.29</v>
      </c>
      <c r="H139" s="19">
        <v>420.29</v>
      </c>
    </row>
    <row r="140" spans="1:8" s="4" customFormat="1" ht="25.5">
      <c r="A140" s="86"/>
      <c r="B140" s="10" t="s">
        <v>227</v>
      </c>
      <c r="C140" s="71" t="s">
        <v>24</v>
      </c>
      <c r="D140" s="9">
        <f t="shared" si="3"/>
        <v>525.5550000000001</v>
      </c>
      <c r="E140" s="9">
        <v>175.185</v>
      </c>
      <c r="F140" s="9">
        <v>175.185</v>
      </c>
      <c r="G140" s="9">
        <v>175.185</v>
      </c>
      <c r="H140" s="9">
        <v>175.185</v>
      </c>
    </row>
    <row r="141" spans="1:8" s="4" customFormat="1" ht="25.5">
      <c r="A141" s="86"/>
      <c r="B141" s="10" t="s">
        <v>196</v>
      </c>
      <c r="C141" s="71" t="s">
        <v>50</v>
      </c>
      <c r="D141" s="18">
        <f t="shared" si="3"/>
        <v>180</v>
      </c>
      <c r="E141" s="18">
        <v>60</v>
      </c>
      <c r="F141" s="18">
        <v>60</v>
      </c>
      <c r="G141" s="18">
        <v>60</v>
      </c>
      <c r="H141" s="18">
        <v>60</v>
      </c>
    </row>
    <row r="142" spans="1:8" s="60" customFormat="1" ht="38.25">
      <c r="A142" s="86"/>
      <c r="B142" s="58" t="s">
        <v>165</v>
      </c>
      <c r="C142" s="72" t="s">
        <v>50</v>
      </c>
      <c r="D142" s="75">
        <f t="shared" si="3"/>
        <v>180</v>
      </c>
      <c r="E142" s="75">
        <v>60</v>
      </c>
      <c r="F142" s="75">
        <v>60</v>
      </c>
      <c r="G142" s="75">
        <v>60</v>
      </c>
      <c r="H142" s="75">
        <v>60</v>
      </c>
    </row>
    <row r="143" spans="1:8" s="4" customFormat="1" ht="25.5">
      <c r="A143" s="95"/>
      <c r="B143" s="10" t="s">
        <v>242</v>
      </c>
      <c r="C143" s="71" t="s">
        <v>50</v>
      </c>
      <c r="D143" s="18">
        <f t="shared" si="3"/>
        <v>3</v>
      </c>
      <c r="E143" s="18">
        <v>1</v>
      </c>
      <c r="F143" s="18">
        <v>1</v>
      </c>
      <c r="G143" s="18">
        <v>1</v>
      </c>
      <c r="H143" s="18">
        <v>1</v>
      </c>
    </row>
    <row r="144" spans="1:8" s="4" customFormat="1" ht="12.75">
      <c r="A144" s="110" t="s">
        <v>87</v>
      </c>
      <c r="B144" s="8"/>
      <c r="C144" s="3"/>
      <c r="D144" s="3"/>
      <c r="E144" s="3"/>
      <c r="F144" s="3"/>
      <c r="G144" s="3"/>
      <c r="H144" s="3"/>
    </row>
    <row r="145" spans="1:8" s="4" customFormat="1" ht="25.5">
      <c r="A145" s="110"/>
      <c r="B145" s="10" t="s">
        <v>32</v>
      </c>
      <c r="C145" s="6" t="s">
        <v>55</v>
      </c>
      <c r="D145" s="6">
        <f>E145+F145+G145</f>
        <v>144</v>
      </c>
      <c r="E145" s="6">
        <v>48</v>
      </c>
      <c r="F145" s="6">
        <v>48</v>
      </c>
      <c r="G145" s="6">
        <v>48</v>
      </c>
      <c r="H145" s="3"/>
    </row>
    <row r="146" spans="1:8" s="4" customFormat="1" ht="12.75">
      <c r="A146" s="110"/>
      <c r="B146" s="10" t="s">
        <v>132</v>
      </c>
      <c r="C146" s="6" t="s">
        <v>56</v>
      </c>
      <c r="D146" s="6">
        <f>E146+F146+G146</f>
        <v>651.042</v>
      </c>
      <c r="E146" s="6">
        <v>217.014</v>
      </c>
      <c r="F146" s="6">
        <v>217.014</v>
      </c>
      <c r="G146" s="6">
        <v>217.014</v>
      </c>
      <c r="H146" s="3"/>
    </row>
    <row r="147" spans="1:8" s="4" customFormat="1" ht="25.5">
      <c r="A147" s="110"/>
      <c r="B147" s="10" t="s">
        <v>133</v>
      </c>
      <c r="C147" s="6" t="s">
        <v>24</v>
      </c>
      <c r="D147" s="6">
        <f>E147+F147+G147</f>
        <v>233250</v>
      </c>
      <c r="E147" s="6">
        <v>77750</v>
      </c>
      <c r="F147" s="6">
        <v>77750</v>
      </c>
      <c r="G147" s="6">
        <v>77750</v>
      </c>
      <c r="H147" s="3"/>
    </row>
    <row r="148" spans="1:8" s="4" customFormat="1" ht="38.25">
      <c r="A148" s="110"/>
      <c r="B148" s="10" t="s">
        <v>243</v>
      </c>
      <c r="C148" s="6" t="s">
        <v>247</v>
      </c>
      <c r="D148" s="6">
        <f>E148+F148+G148</f>
        <v>323.4</v>
      </c>
      <c r="E148" s="6">
        <v>107.8</v>
      </c>
      <c r="F148" s="6">
        <v>107.8</v>
      </c>
      <c r="G148" s="6">
        <v>107.8</v>
      </c>
      <c r="H148" s="3"/>
    </row>
    <row r="149" spans="1:8" s="60" customFormat="1" ht="38.25">
      <c r="A149" s="110"/>
      <c r="B149" s="58" t="s">
        <v>165</v>
      </c>
      <c r="C149" s="32" t="s">
        <v>247</v>
      </c>
      <c r="D149" s="32">
        <f>E149+F149+G149</f>
        <v>323.4</v>
      </c>
      <c r="E149" s="32">
        <v>107.8</v>
      </c>
      <c r="F149" s="32">
        <v>107.8</v>
      </c>
      <c r="G149" s="32">
        <v>107.8</v>
      </c>
      <c r="H149" s="73"/>
    </row>
    <row r="150" spans="1:8" s="4" customFormat="1" ht="12.75">
      <c r="A150" s="93" t="s">
        <v>244</v>
      </c>
      <c r="B150" s="10"/>
      <c r="C150" s="6"/>
      <c r="D150" s="6"/>
      <c r="E150" s="6"/>
      <c r="F150" s="6"/>
      <c r="G150" s="6"/>
      <c r="H150" s="3"/>
    </row>
    <row r="151" spans="1:8" s="4" customFormat="1" ht="25.5">
      <c r="A151" s="100"/>
      <c r="B151" s="66" t="s">
        <v>245</v>
      </c>
      <c r="C151" s="6" t="s">
        <v>50</v>
      </c>
      <c r="D151" s="6">
        <f>E151+F151+G151</f>
        <v>27</v>
      </c>
      <c r="E151" s="6">
        <v>9</v>
      </c>
      <c r="F151" s="6">
        <v>9</v>
      </c>
      <c r="G151" s="6">
        <v>9</v>
      </c>
      <c r="H151" s="3"/>
    </row>
    <row r="152" spans="1:8" s="4" customFormat="1" ht="25.5">
      <c r="A152" s="94"/>
      <c r="B152" s="67" t="s">
        <v>246</v>
      </c>
      <c r="C152" s="6" t="s">
        <v>50</v>
      </c>
      <c r="D152" s="6">
        <f>E152+F152+G152</f>
        <v>27</v>
      </c>
      <c r="E152" s="6">
        <v>9</v>
      </c>
      <c r="F152" s="6">
        <v>9</v>
      </c>
      <c r="G152" s="6">
        <v>9</v>
      </c>
      <c r="H152" s="3"/>
    </row>
    <row r="153" spans="1:8" s="4" customFormat="1" ht="12.75">
      <c r="A153" s="90" t="s">
        <v>125</v>
      </c>
      <c r="B153" s="10"/>
      <c r="C153" s="6"/>
      <c r="D153" s="6"/>
      <c r="E153" s="6"/>
      <c r="F153" s="6"/>
      <c r="G153" s="6"/>
      <c r="H153" s="3"/>
    </row>
    <row r="154" spans="1:8" s="4" customFormat="1" ht="25.5">
      <c r="A154" s="90"/>
      <c r="B154" s="8" t="s">
        <v>158</v>
      </c>
      <c r="C154" s="6" t="s">
        <v>118</v>
      </c>
      <c r="D154" s="6">
        <f>E154</f>
        <v>340.866</v>
      </c>
      <c r="E154" s="9">
        <v>340.866</v>
      </c>
      <c r="F154" s="6"/>
      <c r="G154" s="6"/>
      <c r="H154" s="3"/>
    </row>
    <row r="155" spans="1:8" s="4" customFormat="1" ht="12.75">
      <c r="A155" s="91" t="s">
        <v>97</v>
      </c>
      <c r="B155" s="91"/>
      <c r="C155" s="91"/>
      <c r="D155" s="91"/>
      <c r="E155" s="91"/>
      <c r="F155" s="91"/>
      <c r="G155" s="91"/>
      <c r="H155" s="3"/>
    </row>
    <row r="156" spans="1:8" s="4" customFormat="1" ht="12.75" customHeight="1">
      <c r="A156" s="85" t="s">
        <v>68</v>
      </c>
      <c r="B156" s="10"/>
      <c r="C156" s="3"/>
      <c r="D156" s="3"/>
      <c r="E156" s="3"/>
      <c r="F156" s="3"/>
      <c r="G156" s="3"/>
      <c r="H156" s="3"/>
    </row>
    <row r="157" spans="1:8" s="4" customFormat="1" ht="25.5">
      <c r="A157" s="86"/>
      <c r="B157" s="10" t="s">
        <v>36</v>
      </c>
      <c r="C157" s="6" t="s">
        <v>24</v>
      </c>
      <c r="D157" s="18">
        <f aca="true" t="shared" si="4" ref="D157:D163">E157+F157+G157</f>
        <v>161598</v>
      </c>
      <c r="E157" s="18">
        <v>53866</v>
      </c>
      <c r="F157" s="18">
        <v>53866</v>
      </c>
      <c r="G157" s="18">
        <v>53866</v>
      </c>
      <c r="H157" s="47">
        <v>53866</v>
      </c>
    </row>
    <row r="158" spans="1:8" s="4" customFormat="1" ht="25.5">
      <c r="A158" s="86"/>
      <c r="B158" s="10" t="s">
        <v>217</v>
      </c>
      <c r="C158" s="6" t="s">
        <v>50</v>
      </c>
      <c r="D158" s="6">
        <f t="shared" si="4"/>
        <v>45</v>
      </c>
      <c r="E158" s="18">
        <v>15</v>
      </c>
      <c r="F158" s="18">
        <v>15</v>
      </c>
      <c r="G158" s="18">
        <v>15</v>
      </c>
      <c r="H158" s="3"/>
    </row>
    <row r="159" spans="1:8" s="4" customFormat="1" ht="25.5">
      <c r="A159" s="86"/>
      <c r="B159" s="10" t="s">
        <v>218</v>
      </c>
      <c r="C159" s="3" t="s">
        <v>50</v>
      </c>
      <c r="D159" s="6">
        <f t="shared" si="4"/>
        <v>30</v>
      </c>
      <c r="E159" s="18">
        <v>10</v>
      </c>
      <c r="F159" s="18">
        <v>10</v>
      </c>
      <c r="G159" s="18">
        <v>10</v>
      </c>
      <c r="H159" s="3"/>
    </row>
    <row r="160" spans="1:8" s="4" customFormat="1" ht="12.75">
      <c r="A160" s="86"/>
      <c r="B160" s="10" t="s">
        <v>219</v>
      </c>
      <c r="C160" s="6" t="s">
        <v>50</v>
      </c>
      <c r="D160" s="6">
        <f t="shared" si="4"/>
        <v>30</v>
      </c>
      <c r="E160" s="18">
        <v>10</v>
      </c>
      <c r="F160" s="18">
        <v>10</v>
      </c>
      <c r="G160" s="18">
        <v>10</v>
      </c>
      <c r="H160" s="3"/>
    </row>
    <row r="161" spans="1:8" s="4" customFormat="1" ht="27.75" customHeight="1">
      <c r="A161" s="86"/>
      <c r="B161" s="10" t="s">
        <v>220</v>
      </c>
      <c r="C161" s="6" t="s">
        <v>52</v>
      </c>
      <c r="D161" s="6">
        <f t="shared" si="4"/>
        <v>54</v>
      </c>
      <c r="E161" s="6">
        <v>18</v>
      </c>
      <c r="F161" s="6">
        <v>18</v>
      </c>
      <c r="G161" s="6">
        <v>18</v>
      </c>
      <c r="H161" s="3"/>
    </row>
    <row r="162" spans="1:8" s="4" customFormat="1" ht="25.5">
      <c r="A162" s="86"/>
      <c r="B162" s="10" t="s">
        <v>123</v>
      </c>
      <c r="C162" s="6" t="s">
        <v>50</v>
      </c>
      <c r="D162" s="6">
        <f t="shared" si="4"/>
        <v>36</v>
      </c>
      <c r="E162" s="6">
        <v>12</v>
      </c>
      <c r="F162" s="6">
        <v>12</v>
      </c>
      <c r="G162" s="6">
        <v>12</v>
      </c>
      <c r="H162" s="3"/>
    </row>
    <row r="163" spans="1:8" s="4" customFormat="1" ht="25.5">
      <c r="A163" s="95"/>
      <c r="B163" s="10" t="s">
        <v>154</v>
      </c>
      <c r="C163" s="3" t="s">
        <v>50</v>
      </c>
      <c r="D163" s="24">
        <f t="shared" si="4"/>
        <v>36</v>
      </c>
      <c r="E163" s="3">
        <v>12</v>
      </c>
      <c r="F163" s="3">
        <v>12</v>
      </c>
      <c r="G163" s="3">
        <v>12</v>
      </c>
      <c r="H163" s="3"/>
    </row>
    <row r="164" spans="1:8" s="4" customFormat="1" ht="12.75">
      <c r="A164" s="85" t="s">
        <v>153</v>
      </c>
      <c r="B164" s="10"/>
      <c r="C164" s="3"/>
      <c r="D164" s="24"/>
      <c r="E164" s="3"/>
      <c r="F164" s="3"/>
      <c r="G164" s="3"/>
      <c r="H164" s="3"/>
    </row>
    <row r="165" spans="1:8" s="4" customFormat="1" ht="25.5">
      <c r="A165" s="95"/>
      <c r="B165" s="10" t="s">
        <v>155</v>
      </c>
      <c r="C165" s="3" t="s">
        <v>57</v>
      </c>
      <c r="D165" s="40">
        <f>E165+F165+G165</f>
        <v>62760</v>
      </c>
      <c r="E165" s="3">
        <v>20920</v>
      </c>
      <c r="F165" s="3">
        <v>20920</v>
      </c>
      <c r="G165" s="3">
        <v>20920</v>
      </c>
      <c r="H165" s="3"/>
    </row>
    <row r="166" spans="1:8" s="4" customFormat="1" ht="12.75">
      <c r="A166" s="110" t="s">
        <v>69</v>
      </c>
      <c r="B166" s="10"/>
      <c r="C166" s="3"/>
      <c r="D166" s="3"/>
      <c r="E166" s="3"/>
      <c r="F166" s="3"/>
      <c r="G166" s="3"/>
      <c r="H166" s="3"/>
    </row>
    <row r="167" spans="1:8" s="4" customFormat="1" ht="12.75">
      <c r="A167" s="110"/>
      <c r="B167" s="10" t="s">
        <v>129</v>
      </c>
      <c r="C167" s="6" t="s">
        <v>51</v>
      </c>
      <c r="D167" s="18">
        <f>E167+F167+G167</f>
        <v>14118</v>
      </c>
      <c r="E167" s="18">
        <v>4706</v>
      </c>
      <c r="F167" s="18">
        <v>4706</v>
      </c>
      <c r="G167" s="18">
        <v>4706</v>
      </c>
      <c r="H167" s="3"/>
    </row>
    <row r="168" spans="1:8" s="4" customFormat="1" ht="12.75">
      <c r="A168" s="110" t="s">
        <v>78</v>
      </c>
      <c r="B168" s="10"/>
      <c r="C168" s="3"/>
      <c r="D168" s="3"/>
      <c r="E168" s="3"/>
      <c r="F168" s="3"/>
      <c r="G168" s="3"/>
      <c r="H168" s="3"/>
    </row>
    <row r="169" spans="1:8" s="4" customFormat="1" ht="25.5">
      <c r="A169" s="110"/>
      <c r="B169" s="10" t="s">
        <v>43</v>
      </c>
      <c r="C169" s="6" t="s">
        <v>24</v>
      </c>
      <c r="D169" s="6">
        <f>E169+F169+G169</f>
        <v>1428</v>
      </c>
      <c r="E169" s="6">
        <v>476</v>
      </c>
      <c r="F169" s="6">
        <v>476</v>
      </c>
      <c r="G169" s="6">
        <v>476</v>
      </c>
      <c r="H169" s="54">
        <v>476</v>
      </c>
    </row>
    <row r="170" spans="1:8" s="4" customFormat="1" ht="25.5">
      <c r="A170" s="110"/>
      <c r="B170" s="10" t="s">
        <v>222</v>
      </c>
      <c r="C170" s="6" t="s">
        <v>24</v>
      </c>
      <c r="D170" s="6">
        <f aca="true" t="shared" si="5" ref="D170:D177">E170+F170+G170</f>
        <v>219.312</v>
      </c>
      <c r="E170" s="6">
        <v>73.104</v>
      </c>
      <c r="F170" s="6">
        <v>73.104</v>
      </c>
      <c r="G170" s="6">
        <v>73.104</v>
      </c>
      <c r="H170" s="54">
        <v>73.104</v>
      </c>
    </row>
    <row r="171" spans="1:8" s="4" customFormat="1" ht="38.25">
      <c r="A171" s="110"/>
      <c r="B171" s="10" t="s">
        <v>223</v>
      </c>
      <c r="C171" s="6" t="s">
        <v>24</v>
      </c>
      <c r="D171" s="6">
        <f t="shared" si="5"/>
        <v>814.185</v>
      </c>
      <c r="E171" s="6">
        <v>271.395</v>
      </c>
      <c r="F171" s="6">
        <v>271.395</v>
      </c>
      <c r="G171" s="6">
        <v>271.395</v>
      </c>
      <c r="H171" s="54">
        <v>271.395</v>
      </c>
    </row>
    <row r="172" spans="1:8" s="4" customFormat="1" ht="25.5">
      <c r="A172" s="110"/>
      <c r="B172" s="10" t="s">
        <v>224</v>
      </c>
      <c r="C172" s="6" t="s">
        <v>50</v>
      </c>
      <c r="D172" s="6">
        <f t="shared" si="5"/>
        <v>240</v>
      </c>
      <c r="E172" s="6">
        <v>80</v>
      </c>
      <c r="F172" s="6">
        <v>80</v>
      </c>
      <c r="G172" s="6">
        <v>80</v>
      </c>
      <c r="H172" s="54">
        <v>80</v>
      </c>
    </row>
    <row r="173" spans="1:8" s="4" customFormat="1" ht="25.5">
      <c r="A173" s="110"/>
      <c r="B173" s="10" t="s">
        <v>221</v>
      </c>
      <c r="C173" s="6" t="s">
        <v>24</v>
      </c>
      <c r="D173" s="6">
        <f t="shared" si="5"/>
        <v>753</v>
      </c>
      <c r="E173" s="6">
        <v>251</v>
      </c>
      <c r="F173" s="6">
        <v>251</v>
      </c>
      <c r="G173" s="6">
        <v>251</v>
      </c>
      <c r="H173" s="54">
        <v>251</v>
      </c>
    </row>
    <row r="174" spans="1:8" s="4" customFormat="1" ht="25.5">
      <c r="A174" s="110"/>
      <c r="B174" s="10" t="s">
        <v>225</v>
      </c>
      <c r="C174" s="6" t="s">
        <v>50</v>
      </c>
      <c r="D174" s="6">
        <f t="shared" si="5"/>
        <v>75</v>
      </c>
      <c r="E174" s="6">
        <v>25</v>
      </c>
      <c r="F174" s="6">
        <v>25</v>
      </c>
      <c r="G174" s="6">
        <v>25</v>
      </c>
      <c r="H174" s="54">
        <v>25</v>
      </c>
    </row>
    <row r="175" spans="1:8" s="4" customFormat="1" ht="25.5">
      <c r="A175" s="110"/>
      <c r="B175" s="10" t="s">
        <v>226</v>
      </c>
      <c r="C175" s="6" t="s">
        <v>50</v>
      </c>
      <c r="D175" s="6">
        <f t="shared" si="5"/>
        <v>75</v>
      </c>
      <c r="E175" s="6">
        <v>25</v>
      </c>
      <c r="F175" s="6">
        <v>25</v>
      </c>
      <c r="G175" s="6">
        <v>25</v>
      </c>
      <c r="H175" s="54">
        <v>25</v>
      </c>
    </row>
    <row r="176" spans="1:8" s="4" customFormat="1" ht="12.75">
      <c r="A176" s="110"/>
      <c r="B176" s="10" t="s">
        <v>215</v>
      </c>
      <c r="C176" s="6" t="s">
        <v>24</v>
      </c>
      <c r="D176" s="6">
        <f t="shared" si="5"/>
        <v>149.04</v>
      </c>
      <c r="E176" s="6">
        <v>49.68</v>
      </c>
      <c r="F176" s="6">
        <v>49.68</v>
      </c>
      <c r="G176" s="6">
        <v>49.68</v>
      </c>
      <c r="H176" s="54">
        <v>49.68</v>
      </c>
    </row>
    <row r="177" spans="1:8" s="4" customFormat="1" ht="25.5">
      <c r="A177" s="110"/>
      <c r="B177" s="10" t="s">
        <v>227</v>
      </c>
      <c r="C177" s="6" t="s">
        <v>24</v>
      </c>
      <c r="D177" s="6">
        <f t="shared" si="5"/>
        <v>450</v>
      </c>
      <c r="E177" s="6">
        <v>150</v>
      </c>
      <c r="F177" s="6">
        <v>150</v>
      </c>
      <c r="G177" s="6">
        <v>150</v>
      </c>
      <c r="H177" s="54">
        <v>150</v>
      </c>
    </row>
    <row r="178" spans="1:8" s="60" customFormat="1" ht="38.25">
      <c r="A178" s="110"/>
      <c r="B178" s="58" t="s">
        <v>165</v>
      </c>
      <c r="C178" s="32" t="s">
        <v>24</v>
      </c>
      <c r="D178" s="62">
        <f>E178+F178+G178</f>
        <v>450</v>
      </c>
      <c r="E178" s="62">
        <v>150</v>
      </c>
      <c r="F178" s="62">
        <v>150</v>
      </c>
      <c r="G178" s="62">
        <v>150</v>
      </c>
      <c r="H178" s="61">
        <v>150</v>
      </c>
    </row>
    <row r="179" spans="1:8" s="4" customFormat="1" ht="12.75">
      <c r="A179" s="110" t="s">
        <v>87</v>
      </c>
      <c r="B179" s="10"/>
      <c r="C179" s="3"/>
      <c r="D179" s="3"/>
      <c r="E179" s="3"/>
      <c r="F179" s="3"/>
      <c r="G179" s="3"/>
      <c r="H179" s="3"/>
    </row>
    <row r="180" spans="1:8" s="4" customFormat="1" ht="25.5">
      <c r="A180" s="110"/>
      <c r="B180" s="10" t="s">
        <v>32</v>
      </c>
      <c r="C180" s="6" t="s">
        <v>55</v>
      </c>
      <c r="D180" s="6">
        <f>E180+F180+G180</f>
        <v>90</v>
      </c>
      <c r="E180" s="6">
        <v>30</v>
      </c>
      <c r="F180" s="6">
        <v>30</v>
      </c>
      <c r="G180" s="6">
        <v>30</v>
      </c>
      <c r="H180" s="3"/>
    </row>
    <row r="181" spans="1:8" s="4" customFormat="1" ht="12.75">
      <c r="A181" s="110"/>
      <c r="B181" s="10" t="s">
        <v>33</v>
      </c>
      <c r="C181" s="6" t="s">
        <v>56</v>
      </c>
      <c r="D181" s="6">
        <f>E181+F181+G181</f>
        <v>480</v>
      </c>
      <c r="E181" s="6">
        <v>160</v>
      </c>
      <c r="F181" s="6">
        <v>160</v>
      </c>
      <c r="G181" s="6">
        <v>160</v>
      </c>
      <c r="H181" s="3"/>
    </row>
    <row r="182" spans="1:8" s="4" customFormat="1" ht="12.75">
      <c r="A182" s="85" t="s">
        <v>230</v>
      </c>
      <c r="B182" s="10"/>
      <c r="C182" s="6"/>
      <c r="D182" s="6"/>
      <c r="E182" s="6"/>
      <c r="F182" s="6"/>
      <c r="G182" s="6"/>
      <c r="H182" s="3"/>
    </row>
    <row r="183" spans="1:8" s="4" customFormat="1" ht="51">
      <c r="A183" s="86"/>
      <c r="B183" s="10" t="s">
        <v>229</v>
      </c>
      <c r="C183" s="6" t="s">
        <v>52</v>
      </c>
      <c r="D183" s="6">
        <f>E183+F183+G183</f>
        <v>20.076</v>
      </c>
      <c r="E183" s="6">
        <v>6.692</v>
      </c>
      <c r="F183" s="6">
        <v>6.692</v>
      </c>
      <c r="G183" s="6">
        <v>6.692</v>
      </c>
      <c r="H183" s="3"/>
    </row>
    <row r="184" spans="1:8" s="4" customFormat="1" ht="12.75">
      <c r="A184" s="95"/>
      <c r="B184" s="8" t="s">
        <v>228</v>
      </c>
      <c r="C184" s="6" t="s">
        <v>50</v>
      </c>
      <c r="D184" s="6">
        <f>E184+F184+G184</f>
        <v>15</v>
      </c>
      <c r="E184" s="6">
        <v>5</v>
      </c>
      <c r="F184" s="6">
        <v>5</v>
      </c>
      <c r="G184" s="6">
        <v>5</v>
      </c>
      <c r="H184" s="3"/>
    </row>
    <row r="185" spans="1:8" s="4" customFormat="1" ht="12.75">
      <c r="A185" s="93" t="s">
        <v>231</v>
      </c>
      <c r="B185" s="10"/>
      <c r="C185" s="6"/>
      <c r="D185" s="6"/>
      <c r="E185" s="6"/>
      <c r="F185" s="6"/>
      <c r="G185" s="6"/>
      <c r="H185" s="3"/>
    </row>
    <row r="186" spans="1:8" s="4" customFormat="1" ht="30" customHeight="1">
      <c r="A186" s="94"/>
      <c r="B186" s="10" t="s">
        <v>232</v>
      </c>
      <c r="C186" s="6" t="s">
        <v>50</v>
      </c>
      <c r="D186" s="6">
        <f>E186+F186+G186</f>
        <v>15</v>
      </c>
      <c r="E186" s="6">
        <v>5</v>
      </c>
      <c r="F186" s="6">
        <v>5</v>
      </c>
      <c r="G186" s="6">
        <v>5</v>
      </c>
      <c r="H186" s="3"/>
    </row>
    <row r="187" spans="1:8" s="4" customFormat="1" ht="12.75">
      <c r="A187" s="90" t="s">
        <v>125</v>
      </c>
      <c r="B187" s="10"/>
      <c r="C187" s="6"/>
      <c r="D187" s="6"/>
      <c r="E187" s="6"/>
      <c r="F187" s="6"/>
      <c r="G187" s="6"/>
      <c r="H187" s="3"/>
    </row>
    <row r="188" spans="1:8" s="4" customFormat="1" ht="25.5">
      <c r="A188" s="90"/>
      <c r="B188" s="8" t="s">
        <v>188</v>
      </c>
      <c r="C188" s="6" t="s">
        <v>118</v>
      </c>
      <c r="D188" s="9">
        <f>E188</f>
        <v>58.341</v>
      </c>
      <c r="E188" s="9">
        <v>58.341</v>
      </c>
      <c r="F188" s="6"/>
      <c r="G188" s="6"/>
      <c r="H188" s="3"/>
    </row>
    <row r="189" spans="1:8" s="4" customFormat="1" ht="12.75">
      <c r="A189" s="91" t="s">
        <v>98</v>
      </c>
      <c r="B189" s="91"/>
      <c r="C189" s="91"/>
      <c r="D189" s="91"/>
      <c r="E189" s="91"/>
      <c r="F189" s="91"/>
      <c r="G189" s="91"/>
      <c r="H189" s="3"/>
    </row>
    <row r="190" spans="1:8" s="4" customFormat="1" ht="12.75">
      <c r="A190" s="85" t="s">
        <v>68</v>
      </c>
      <c r="B190" s="10"/>
      <c r="C190" s="3"/>
      <c r="D190" s="3"/>
      <c r="E190" s="3"/>
      <c r="F190" s="3"/>
      <c r="G190" s="3"/>
      <c r="H190" s="3"/>
    </row>
    <row r="191" spans="1:8" s="4" customFormat="1" ht="25.5">
      <c r="A191" s="86"/>
      <c r="B191" s="8" t="s">
        <v>36</v>
      </c>
      <c r="C191" s="6" t="s">
        <v>24</v>
      </c>
      <c r="D191" s="24">
        <f>E191+F191+G191</f>
        <v>118800</v>
      </c>
      <c r="E191" s="24">
        <v>39600</v>
      </c>
      <c r="F191" s="24">
        <v>39600</v>
      </c>
      <c r="G191" s="24">
        <v>39600</v>
      </c>
      <c r="H191" s="3"/>
    </row>
    <row r="192" spans="1:8" s="4" customFormat="1" ht="38.25">
      <c r="A192" s="86"/>
      <c r="B192" s="10" t="s">
        <v>193</v>
      </c>
      <c r="C192" s="6" t="s">
        <v>52</v>
      </c>
      <c r="D192" s="6">
        <f>E192+F192+G192</f>
        <v>46.875</v>
      </c>
      <c r="E192" s="6">
        <v>15.625</v>
      </c>
      <c r="F192" s="6">
        <v>15.625</v>
      </c>
      <c r="G192" s="6">
        <v>15.625</v>
      </c>
      <c r="H192" s="3"/>
    </row>
    <row r="193" spans="1:8" s="4" customFormat="1" ht="25.5">
      <c r="A193" s="86"/>
      <c r="B193" s="10" t="s">
        <v>194</v>
      </c>
      <c r="C193" s="6" t="s">
        <v>50</v>
      </c>
      <c r="D193" s="6">
        <f>E193+F193+G193</f>
        <v>150</v>
      </c>
      <c r="E193" s="45">
        <v>50</v>
      </c>
      <c r="F193" s="45">
        <v>50</v>
      </c>
      <c r="G193" s="45">
        <v>50</v>
      </c>
      <c r="H193" s="3"/>
    </row>
    <row r="194" spans="1:8" s="4" customFormat="1" ht="12.75">
      <c r="A194" s="86"/>
      <c r="B194" s="10" t="s">
        <v>37</v>
      </c>
      <c r="C194" s="6" t="s">
        <v>50</v>
      </c>
      <c r="D194" s="6">
        <f>E194+F194+G194</f>
        <v>12</v>
      </c>
      <c r="E194" s="45">
        <v>4</v>
      </c>
      <c r="F194" s="45">
        <v>4</v>
      </c>
      <c r="G194" s="45">
        <v>4</v>
      </c>
      <c r="H194" s="3"/>
    </row>
    <row r="195" spans="1:8" s="4" customFormat="1" ht="25.5">
      <c r="A195" s="86"/>
      <c r="B195" s="10" t="s">
        <v>195</v>
      </c>
      <c r="C195" s="6" t="s">
        <v>24</v>
      </c>
      <c r="D195" s="6">
        <f>E195+F195+G195</f>
        <v>2586</v>
      </c>
      <c r="E195" s="6">
        <v>862</v>
      </c>
      <c r="F195" s="6">
        <v>862</v>
      </c>
      <c r="G195" s="6">
        <v>862</v>
      </c>
      <c r="H195" s="3"/>
    </row>
    <row r="196" spans="1:8" s="4" customFormat="1" ht="12.75">
      <c r="A196" s="110" t="s">
        <v>78</v>
      </c>
      <c r="B196" s="8"/>
      <c r="C196" s="3"/>
      <c r="D196" s="3"/>
      <c r="E196" s="3"/>
      <c r="F196" s="3"/>
      <c r="G196" s="3"/>
      <c r="H196" s="3"/>
    </row>
    <row r="197" spans="1:8" s="4" customFormat="1" ht="38.25">
      <c r="A197" s="110"/>
      <c r="B197" s="10" t="s">
        <v>45</v>
      </c>
      <c r="C197" s="6" t="s">
        <v>50</v>
      </c>
      <c r="D197" s="6">
        <f>E197+F197+G197</f>
        <v>195</v>
      </c>
      <c r="E197" s="6">
        <v>65</v>
      </c>
      <c r="F197" s="6">
        <v>65</v>
      </c>
      <c r="G197" s="6">
        <v>65</v>
      </c>
      <c r="H197" s="3"/>
    </row>
    <row r="198" spans="1:8" s="4" customFormat="1" ht="25.5">
      <c r="A198" s="110"/>
      <c r="B198" s="10" t="s">
        <v>166</v>
      </c>
      <c r="C198" s="6" t="s">
        <v>24</v>
      </c>
      <c r="D198" s="24">
        <f>E198+F198+G198</f>
        <v>5520</v>
      </c>
      <c r="E198" s="24">
        <v>1840</v>
      </c>
      <c r="F198" s="24">
        <v>1840</v>
      </c>
      <c r="G198" s="24">
        <v>1840</v>
      </c>
      <c r="H198" s="3"/>
    </row>
    <row r="199" spans="1:8" s="4" customFormat="1" ht="25.5">
      <c r="A199" s="110"/>
      <c r="B199" s="10" t="s">
        <v>196</v>
      </c>
      <c r="C199" s="6" t="s">
        <v>50</v>
      </c>
      <c r="D199" s="6">
        <f>E199+F199+G199</f>
        <v>240</v>
      </c>
      <c r="E199" s="6">
        <v>80</v>
      </c>
      <c r="F199" s="6">
        <v>80</v>
      </c>
      <c r="G199" s="6">
        <v>80</v>
      </c>
      <c r="H199" s="3"/>
    </row>
    <row r="200" spans="1:8" s="4" customFormat="1" ht="12.75">
      <c r="A200" s="110" t="s">
        <v>87</v>
      </c>
      <c r="B200" s="8"/>
      <c r="C200" s="3"/>
      <c r="D200" s="3"/>
      <c r="E200" s="3"/>
      <c r="F200" s="3"/>
      <c r="G200" s="3"/>
      <c r="H200" s="3"/>
    </row>
    <row r="201" spans="1:8" s="4" customFormat="1" ht="25.5">
      <c r="A201" s="110"/>
      <c r="B201" s="10" t="s">
        <v>32</v>
      </c>
      <c r="C201" s="6" t="s">
        <v>55</v>
      </c>
      <c r="D201" s="6">
        <f>E201+F201+G201</f>
        <v>600</v>
      </c>
      <c r="E201" s="6">
        <v>200</v>
      </c>
      <c r="F201" s="6">
        <v>200</v>
      </c>
      <c r="G201" s="6">
        <v>200</v>
      </c>
      <c r="H201" s="3"/>
    </row>
    <row r="202" spans="1:8" s="4" customFormat="1" ht="25.5">
      <c r="A202" s="110"/>
      <c r="B202" s="10" t="s">
        <v>133</v>
      </c>
      <c r="C202" s="6" t="s">
        <v>24</v>
      </c>
      <c r="D202" s="6">
        <f>E202+F202+G202</f>
        <v>163281.816</v>
      </c>
      <c r="E202" s="6">
        <v>54427.272</v>
      </c>
      <c r="F202" s="6">
        <v>54427.272</v>
      </c>
      <c r="G202" s="6">
        <v>54427.272</v>
      </c>
      <c r="H202" s="3"/>
    </row>
    <row r="203" spans="1:8" s="4" customFormat="1" ht="38.25">
      <c r="A203" s="110"/>
      <c r="B203" s="10" t="s">
        <v>134</v>
      </c>
      <c r="C203" s="6" t="s">
        <v>56</v>
      </c>
      <c r="D203" s="6">
        <f>E203+F203+G203</f>
        <v>624</v>
      </c>
      <c r="E203" s="6">
        <v>208</v>
      </c>
      <c r="F203" s="6">
        <v>208</v>
      </c>
      <c r="G203" s="6">
        <v>208</v>
      </c>
      <c r="H203" s="3"/>
    </row>
    <row r="204" spans="1:8" s="4" customFormat="1" ht="12.75">
      <c r="A204" s="85" t="s">
        <v>86</v>
      </c>
      <c r="B204" s="10"/>
      <c r="C204" s="6"/>
      <c r="D204" s="6"/>
      <c r="E204" s="6"/>
      <c r="F204" s="6"/>
      <c r="G204" s="6"/>
      <c r="H204" s="3"/>
    </row>
    <row r="205" spans="1:8" s="4" customFormat="1" ht="25.5">
      <c r="A205" s="95"/>
      <c r="B205" s="10" t="s">
        <v>197</v>
      </c>
      <c r="C205" s="6" t="s">
        <v>198</v>
      </c>
      <c r="D205" s="6">
        <f>E205+F205+G205</f>
        <v>36.222</v>
      </c>
      <c r="E205" s="6">
        <v>12.074</v>
      </c>
      <c r="F205" s="6">
        <v>12.074</v>
      </c>
      <c r="G205" s="6">
        <v>12.074</v>
      </c>
      <c r="H205" s="3"/>
    </row>
    <row r="206" spans="1:8" s="4" customFormat="1" ht="12.75">
      <c r="A206" s="90" t="s">
        <v>125</v>
      </c>
      <c r="B206" s="10"/>
      <c r="C206" s="6"/>
      <c r="D206" s="6"/>
      <c r="E206" s="6"/>
      <c r="F206" s="6"/>
      <c r="G206" s="6"/>
      <c r="H206" s="3"/>
    </row>
    <row r="207" spans="1:8" s="4" customFormat="1" ht="25.5">
      <c r="A207" s="90"/>
      <c r="B207" s="8" t="s">
        <v>188</v>
      </c>
      <c r="C207" s="6" t="s">
        <v>118</v>
      </c>
      <c r="D207" s="6">
        <f>E207</f>
        <v>52.746</v>
      </c>
      <c r="E207" s="9">
        <v>52.746</v>
      </c>
      <c r="F207" s="6"/>
      <c r="G207" s="6"/>
      <c r="H207" s="3"/>
    </row>
    <row r="208" spans="1:8" s="4" customFormat="1" ht="12.75">
      <c r="A208" s="91" t="s">
        <v>99</v>
      </c>
      <c r="B208" s="91"/>
      <c r="C208" s="91"/>
      <c r="D208" s="91"/>
      <c r="E208" s="91"/>
      <c r="F208" s="91"/>
      <c r="G208" s="91"/>
      <c r="H208" s="3"/>
    </row>
    <row r="209" spans="1:8" s="4" customFormat="1" ht="12.75" customHeight="1">
      <c r="A209" s="85" t="s">
        <v>68</v>
      </c>
      <c r="B209" s="8"/>
      <c r="C209" s="3"/>
      <c r="D209" s="3"/>
      <c r="E209" s="3"/>
      <c r="F209" s="3"/>
      <c r="G209" s="3"/>
      <c r="H209" s="3"/>
    </row>
    <row r="210" spans="1:8" s="4" customFormat="1" ht="12.75">
      <c r="A210" s="86"/>
      <c r="B210" s="10" t="s">
        <v>37</v>
      </c>
      <c r="C210" s="6" t="s">
        <v>50</v>
      </c>
      <c r="D210" s="6">
        <f>E210+F210+G210</f>
        <v>12</v>
      </c>
      <c r="E210" s="6">
        <v>4</v>
      </c>
      <c r="F210" s="6">
        <v>4</v>
      </c>
      <c r="G210" s="6">
        <v>4</v>
      </c>
      <c r="H210" s="3"/>
    </row>
    <row r="211" spans="1:8" s="4" customFormat="1" ht="12.75">
      <c r="A211" s="90" t="s">
        <v>78</v>
      </c>
      <c r="B211" s="8"/>
      <c r="C211" s="6"/>
      <c r="D211" s="6"/>
      <c r="E211" s="6"/>
      <c r="F211" s="6"/>
      <c r="G211" s="6"/>
      <c r="H211" s="3"/>
    </row>
    <row r="212" spans="1:8" s="4" customFormat="1" ht="12.75">
      <c r="A212" s="90"/>
      <c r="B212" s="56" t="s">
        <v>215</v>
      </c>
      <c r="C212" s="6" t="s">
        <v>24</v>
      </c>
      <c r="D212" s="6">
        <f>E212+F212+G212</f>
        <v>4829.5199999999995</v>
      </c>
      <c r="E212" s="6">
        <v>1609.84</v>
      </c>
      <c r="F212" s="6">
        <v>1609.84</v>
      </c>
      <c r="G212" s="6">
        <v>1609.84</v>
      </c>
      <c r="H212" s="3"/>
    </row>
    <row r="213" spans="1:8" s="4" customFormat="1" ht="25.5">
      <c r="A213" s="90"/>
      <c r="B213" s="56" t="s">
        <v>31</v>
      </c>
      <c r="C213" s="6" t="s">
        <v>50</v>
      </c>
      <c r="D213" s="6">
        <f>E213+F213+G213</f>
        <v>489</v>
      </c>
      <c r="E213" s="6">
        <v>163</v>
      </c>
      <c r="F213" s="6">
        <v>163</v>
      </c>
      <c r="G213" s="6">
        <v>163</v>
      </c>
      <c r="H213" s="3"/>
    </row>
    <row r="214" spans="1:8" s="4" customFormat="1" ht="25.5">
      <c r="A214" s="90"/>
      <c r="B214" s="57" t="s">
        <v>216</v>
      </c>
      <c r="C214" s="6" t="s">
        <v>24</v>
      </c>
      <c r="D214" s="6">
        <f>E214+F214+G214</f>
        <v>1140</v>
      </c>
      <c r="E214" s="6">
        <v>380</v>
      </c>
      <c r="F214" s="6">
        <v>380</v>
      </c>
      <c r="G214" s="6">
        <v>380</v>
      </c>
      <c r="H214" s="3"/>
    </row>
    <row r="215" spans="1:8" s="4" customFormat="1" ht="12.75">
      <c r="A215" s="110" t="s">
        <v>87</v>
      </c>
      <c r="B215" s="10"/>
      <c r="C215" s="3"/>
      <c r="D215" s="3"/>
      <c r="E215" s="3"/>
      <c r="F215" s="3"/>
      <c r="G215" s="3"/>
      <c r="H215" s="3"/>
    </row>
    <row r="216" spans="1:8" s="4" customFormat="1" ht="25.5">
      <c r="A216" s="110"/>
      <c r="B216" s="10" t="s">
        <v>32</v>
      </c>
      <c r="C216" s="6" t="s">
        <v>55</v>
      </c>
      <c r="D216" s="6">
        <f>E216+F216+G216</f>
        <v>927</v>
      </c>
      <c r="E216" s="6">
        <v>309</v>
      </c>
      <c r="F216" s="6">
        <v>309</v>
      </c>
      <c r="G216" s="6">
        <v>309</v>
      </c>
      <c r="H216" s="3"/>
    </row>
    <row r="217" spans="1:8" s="4" customFormat="1" ht="12.75">
      <c r="A217" s="110"/>
      <c r="B217" s="10" t="s">
        <v>33</v>
      </c>
      <c r="C217" s="6" t="s">
        <v>57</v>
      </c>
      <c r="D217" s="6">
        <f>E217+F217+G217</f>
        <v>1140</v>
      </c>
      <c r="E217" s="6">
        <v>380</v>
      </c>
      <c r="F217" s="6">
        <v>380</v>
      </c>
      <c r="G217" s="6">
        <v>380</v>
      </c>
      <c r="H217" s="3"/>
    </row>
    <row r="218" spans="1:8" s="4" customFormat="1" ht="12.75">
      <c r="A218" s="110" t="s">
        <v>86</v>
      </c>
      <c r="B218" s="10"/>
      <c r="C218" s="3"/>
      <c r="D218" s="3"/>
      <c r="E218" s="3"/>
      <c r="F218" s="3"/>
      <c r="G218" s="3"/>
      <c r="H218" s="3"/>
    </row>
    <row r="219" spans="1:8" s="4" customFormat="1" ht="25.5">
      <c r="A219" s="110"/>
      <c r="B219" s="10" t="s">
        <v>41</v>
      </c>
      <c r="C219" s="6" t="s">
        <v>25</v>
      </c>
      <c r="D219" s="6">
        <f>E219+F219+G219</f>
        <v>35.160000000000004</v>
      </c>
      <c r="E219" s="6">
        <v>11.72</v>
      </c>
      <c r="F219" s="6">
        <v>11.72</v>
      </c>
      <c r="G219" s="6">
        <v>11.72</v>
      </c>
      <c r="H219" s="3"/>
    </row>
    <row r="220" spans="1:8" s="4" customFormat="1" ht="12.75">
      <c r="A220" s="90" t="s">
        <v>125</v>
      </c>
      <c r="B220" s="10"/>
      <c r="C220" s="6"/>
      <c r="D220" s="6"/>
      <c r="E220" s="6"/>
      <c r="F220" s="6"/>
      <c r="G220" s="6"/>
      <c r="H220" s="3"/>
    </row>
    <row r="221" spans="1:8" s="4" customFormat="1" ht="25.5">
      <c r="A221" s="90"/>
      <c r="B221" s="8" t="s">
        <v>188</v>
      </c>
      <c r="C221" s="6" t="s">
        <v>118</v>
      </c>
      <c r="D221" s="6">
        <f>E221</f>
        <v>37.811</v>
      </c>
      <c r="E221" s="9">
        <v>37.811</v>
      </c>
      <c r="F221" s="6"/>
      <c r="G221" s="6"/>
      <c r="H221" s="3"/>
    </row>
    <row r="222" spans="1:8" s="4" customFormat="1" ht="12.75">
      <c r="A222" s="91" t="s">
        <v>100</v>
      </c>
      <c r="B222" s="91"/>
      <c r="C222" s="91"/>
      <c r="D222" s="91"/>
      <c r="E222" s="91"/>
      <c r="F222" s="91"/>
      <c r="G222" s="91"/>
      <c r="H222" s="3"/>
    </row>
    <row r="223" spans="1:8" s="4" customFormat="1" ht="12.75" customHeight="1">
      <c r="A223" s="85" t="s">
        <v>68</v>
      </c>
      <c r="B223" s="10"/>
      <c r="C223" s="3"/>
      <c r="D223" s="3"/>
      <c r="E223" s="3"/>
      <c r="F223" s="3"/>
      <c r="G223" s="3"/>
      <c r="H223" s="3"/>
    </row>
    <row r="224" spans="1:8" s="4" customFormat="1" ht="25.5">
      <c r="A224" s="86"/>
      <c r="B224" s="10" t="s">
        <v>36</v>
      </c>
      <c r="C224" s="6" t="s">
        <v>24</v>
      </c>
      <c r="D224" s="18">
        <f>E224+F224+G224</f>
        <v>1068690</v>
      </c>
      <c r="E224" s="18">
        <v>356230</v>
      </c>
      <c r="F224" s="18">
        <v>356230</v>
      </c>
      <c r="G224" s="18">
        <v>356230</v>
      </c>
      <c r="H224" s="3"/>
    </row>
    <row r="225" spans="1:8" s="4" customFormat="1" ht="38.25">
      <c r="A225" s="86"/>
      <c r="B225" s="10" t="s">
        <v>201</v>
      </c>
      <c r="C225" s="6" t="s">
        <v>52</v>
      </c>
      <c r="D225" s="6">
        <f>E225+F225+G225</f>
        <v>47.817</v>
      </c>
      <c r="E225" s="9">
        <v>15.939</v>
      </c>
      <c r="F225" s="9">
        <v>15.939</v>
      </c>
      <c r="G225" s="9">
        <v>15.939</v>
      </c>
      <c r="H225" s="3"/>
    </row>
    <row r="226" spans="1:8" s="4" customFormat="1" ht="12.75">
      <c r="A226" s="110" t="s">
        <v>78</v>
      </c>
      <c r="B226" s="8"/>
      <c r="C226" s="3"/>
      <c r="D226" s="3"/>
      <c r="E226" s="3"/>
      <c r="F226" s="3"/>
      <c r="G226" s="3"/>
      <c r="H226" s="3"/>
    </row>
    <row r="227" spans="1:8" s="4" customFormat="1" ht="25.5">
      <c r="A227" s="110"/>
      <c r="B227" s="51" t="s">
        <v>43</v>
      </c>
      <c r="C227" s="6" t="s">
        <v>24</v>
      </c>
      <c r="D227" s="24">
        <f>E227+F227+G227</f>
        <v>1425</v>
      </c>
      <c r="E227" s="18">
        <v>475</v>
      </c>
      <c r="F227" s="18">
        <v>475</v>
      </c>
      <c r="G227" s="18">
        <v>475</v>
      </c>
      <c r="H227" s="3"/>
    </row>
    <row r="228" spans="1:8" s="4" customFormat="1" ht="25.5">
      <c r="A228" s="110"/>
      <c r="B228" s="51" t="s">
        <v>164</v>
      </c>
      <c r="C228" s="6" t="s">
        <v>50</v>
      </c>
      <c r="D228" s="24">
        <f>E228+F228+G228</f>
        <v>45</v>
      </c>
      <c r="E228" s="18">
        <v>15</v>
      </c>
      <c r="F228" s="18">
        <v>15</v>
      </c>
      <c r="G228" s="18">
        <v>15</v>
      </c>
      <c r="H228" s="3"/>
    </row>
    <row r="229" spans="1:8" s="4" customFormat="1" ht="12.75">
      <c r="A229" s="110"/>
      <c r="B229" s="51" t="s">
        <v>202</v>
      </c>
      <c r="C229" s="6" t="s">
        <v>24</v>
      </c>
      <c r="D229" s="39">
        <f>E229+F229+G229</f>
        <v>4925.7300000000005</v>
      </c>
      <c r="E229" s="19">
        <v>1641.91</v>
      </c>
      <c r="F229" s="19">
        <v>1641.91</v>
      </c>
      <c r="G229" s="19">
        <v>1641.91</v>
      </c>
      <c r="H229" s="3"/>
    </row>
    <row r="230" spans="1:8" s="4" customFormat="1" ht="25.5">
      <c r="A230" s="110"/>
      <c r="B230" s="51" t="s">
        <v>31</v>
      </c>
      <c r="C230" s="6" t="s">
        <v>24</v>
      </c>
      <c r="D230" s="43">
        <f>E230+F230+G230</f>
        <v>3019.8</v>
      </c>
      <c r="E230" s="44">
        <v>1006.6</v>
      </c>
      <c r="F230" s="44">
        <v>1006.6</v>
      </c>
      <c r="G230" s="44">
        <v>1006.6</v>
      </c>
      <c r="H230" s="3"/>
    </row>
    <row r="231" spans="1:8" s="4" customFormat="1" ht="38.25">
      <c r="A231" s="110"/>
      <c r="B231" s="21" t="s">
        <v>165</v>
      </c>
      <c r="C231" s="32" t="s">
        <v>24</v>
      </c>
      <c r="D231" s="52">
        <f>E231+F231+G231</f>
        <v>3019.8</v>
      </c>
      <c r="E231" s="53">
        <v>1006.6</v>
      </c>
      <c r="F231" s="53">
        <v>1006.6</v>
      </c>
      <c r="G231" s="53">
        <v>1006.6</v>
      </c>
      <c r="H231" s="3"/>
    </row>
    <row r="232" spans="1:8" s="4" customFormat="1" ht="12.75">
      <c r="A232" s="110" t="s">
        <v>87</v>
      </c>
      <c r="B232" s="8"/>
      <c r="C232" s="3"/>
      <c r="D232" s="3"/>
      <c r="E232" s="3"/>
      <c r="F232" s="3"/>
      <c r="G232" s="3"/>
      <c r="H232" s="3"/>
    </row>
    <row r="233" spans="1:8" s="4" customFormat="1" ht="25.5">
      <c r="A233" s="110"/>
      <c r="B233" s="10" t="s">
        <v>32</v>
      </c>
      <c r="C233" s="6" t="s">
        <v>55</v>
      </c>
      <c r="D233" s="6">
        <f>E233+F233+G233</f>
        <v>120</v>
      </c>
      <c r="E233" s="18">
        <v>40</v>
      </c>
      <c r="F233" s="18">
        <v>40</v>
      </c>
      <c r="G233" s="18">
        <v>40</v>
      </c>
      <c r="H233" s="3"/>
    </row>
    <row r="234" spans="1:8" s="4" customFormat="1" ht="12.75">
      <c r="A234" s="110"/>
      <c r="B234" s="10" t="s">
        <v>33</v>
      </c>
      <c r="C234" s="6" t="s">
        <v>56</v>
      </c>
      <c r="D234" s="43">
        <f>E234+F234+G234</f>
        <v>968.4000000000001</v>
      </c>
      <c r="E234" s="44">
        <v>322.8</v>
      </c>
      <c r="F234" s="44">
        <v>322.8</v>
      </c>
      <c r="G234" s="44">
        <v>322.8</v>
      </c>
      <c r="H234" s="3"/>
    </row>
    <row r="235" spans="1:8" s="4" customFormat="1" ht="12.75">
      <c r="A235" s="85" t="s">
        <v>203</v>
      </c>
      <c r="B235" s="10"/>
      <c r="C235" s="6"/>
      <c r="D235" s="39"/>
      <c r="E235" s="19"/>
      <c r="F235" s="19"/>
      <c r="G235" s="19"/>
      <c r="H235" s="3"/>
    </row>
    <row r="236" spans="1:8" s="4" customFormat="1" ht="38.25">
      <c r="A236" s="95"/>
      <c r="B236" s="8" t="s">
        <v>204</v>
      </c>
      <c r="C236" s="6" t="s">
        <v>24</v>
      </c>
      <c r="D236" s="18">
        <f>E236+F236+G236</f>
        <v>63909</v>
      </c>
      <c r="E236" s="18">
        <v>21303</v>
      </c>
      <c r="F236" s="18">
        <v>21303</v>
      </c>
      <c r="G236" s="18">
        <v>21303</v>
      </c>
      <c r="H236" s="3"/>
    </row>
    <row r="237" spans="1:8" s="4" customFormat="1" ht="12.75">
      <c r="A237" s="85" t="s">
        <v>86</v>
      </c>
      <c r="B237" s="10"/>
      <c r="C237" s="6"/>
      <c r="D237" s="39"/>
      <c r="E237" s="19"/>
      <c r="F237" s="19"/>
      <c r="G237" s="19"/>
      <c r="H237" s="3"/>
    </row>
    <row r="238" spans="1:8" s="4" customFormat="1" ht="25.5">
      <c r="A238" s="95"/>
      <c r="B238" s="49" t="s">
        <v>41</v>
      </c>
      <c r="C238" s="6" t="s">
        <v>198</v>
      </c>
      <c r="D238" s="38">
        <f>E238+F238+G238</f>
        <v>19.833</v>
      </c>
      <c r="E238" s="9">
        <v>6.611</v>
      </c>
      <c r="F238" s="9">
        <v>6.611</v>
      </c>
      <c r="G238" s="9">
        <v>6.611</v>
      </c>
      <c r="H238" s="3"/>
    </row>
    <row r="239" spans="1:8" s="4" customFormat="1" ht="12.75">
      <c r="A239" s="90" t="s">
        <v>125</v>
      </c>
      <c r="B239" s="10"/>
      <c r="C239" s="6"/>
      <c r="D239" s="6"/>
      <c r="E239" s="6"/>
      <c r="F239" s="6"/>
      <c r="G239" s="6"/>
      <c r="H239" s="3"/>
    </row>
    <row r="240" spans="1:8" s="4" customFormat="1" ht="25.5">
      <c r="A240" s="90"/>
      <c r="B240" s="8" t="s">
        <v>188</v>
      </c>
      <c r="C240" s="6" t="s">
        <v>118</v>
      </c>
      <c r="D240" s="38">
        <f>E240</f>
        <v>1.72</v>
      </c>
      <c r="E240" s="38">
        <v>1.72</v>
      </c>
      <c r="F240" s="6"/>
      <c r="G240" s="6"/>
      <c r="H240" s="3"/>
    </row>
    <row r="241" spans="1:8" s="4" customFormat="1" ht="12.75">
      <c r="A241" s="91" t="s">
        <v>101</v>
      </c>
      <c r="B241" s="91"/>
      <c r="C241" s="91"/>
      <c r="D241" s="91"/>
      <c r="E241" s="91"/>
      <c r="F241" s="91"/>
      <c r="G241" s="91"/>
      <c r="H241" s="3"/>
    </row>
    <row r="242" spans="1:8" s="4" customFormat="1" ht="12.75" customHeight="1">
      <c r="A242" s="85" t="s">
        <v>68</v>
      </c>
      <c r="B242" s="10"/>
      <c r="C242" s="3"/>
      <c r="D242" s="3"/>
      <c r="E242" s="3"/>
      <c r="F242" s="3"/>
      <c r="G242" s="3"/>
      <c r="H242" s="3"/>
    </row>
    <row r="243" spans="1:8" s="4" customFormat="1" ht="26.25" customHeight="1">
      <c r="A243" s="86"/>
      <c r="B243" s="10" t="s">
        <v>46</v>
      </c>
      <c r="C243" s="6" t="s">
        <v>52</v>
      </c>
      <c r="D243" s="6">
        <v>374.09799999999996</v>
      </c>
      <c r="E243" s="6">
        <v>120.378</v>
      </c>
      <c r="F243" s="6">
        <v>120.378</v>
      </c>
      <c r="G243" s="6">
        <v>120.378</v>
      </c>
      <c r="H243" s="3"/>
    </row>
    <row r="244" spans="1:8" s="4" customFormat="1" ht="12.75">
      <c r="A244" s="86"/>
      <c r="B244" s="10" t="s">
        <v>205</v>
      </c>
      <c r="C244" s="6" t="s">
        <v>52</v>
      </c>
      <c r="D244" s="39">
        <v>198.47</v>
      </c>
      <c r="E244" s="6">
        <v>11.1281</v>
      </c>
      <c r="F244" s="6">
        <v>11.1281</v>
      </c>
      <c r="G244" s="6">
        <v>11.1281</v>
      </c>
      <c r="H244" s="3"/>
    </row>
    <row r="245" spans="1:8" s="4" customFormat="1" ht="27" customHeight="1">
      <c r="A245" s="86"/>
      <c r="B245" s="10" t="s">
        <v>194</v>
      </c>
      <c r="C245" s="6" t="s">
        <v>50</v>
      </c>
      <c r="D245" s="6">
        <f>E245+F245+G245</f>
        <v>273</v>
      </c>
      <c r="E245" s="6">
        <v>91</v>
      </c>
      <c r="F245" s="6">
        <v>91</v>
      </c>
      <c r="G245" s="6">
        <v>91</v>
      </c>
      <c r="H245" s="3"/>
    </row>
    <row r="246" spans="1:8" s="4" customFormat="1" ht="25.5">
      <c r="A246" s="86"/>
      <c r="B246" s="10" t="s">
        <v>206</v>
      </c>
      <c r="C246" s="6" t="s">
        <v>50</v>
      </c>
      <c r="D246" s="6">
        <f>E246+F246+G246</f>
        <v>3</v>
      </c>
      <c r="E246" s="6">
        <v>1</v>
      </c>
      <c r="F246" s="6">
        <v>1</v>
      </c>
      <c r="G246" s="6">
        <v>1</v>
      </c>
      <c r="H246" s="3"/>
    </row>
    <row r="247" spans="1:8" s="4" customFormat="1" ht="12.75">
      <c r="A247" s="110" t="s">
        <v>78</v>
      </c>
      <c r="B247" s="10"/>
      <c r="C247" s="3"/>
      <c r="D247" s="3"/>
      <c r="E247" s="3"/>
      <c r="F247" s="3"/>
      <c r="G247" s="3"/>
      <c r="H247" s="3"/>
    </row>
    <row r="248" spans="1:8" s="4" customFormat="1" ht="25.5">
      <c r="A248" s="110"/>
      <c r="B248" s="50" t="s">
        <v>43</v>
      </c>
      <c r="C248" s="6" t="s">
        <v>24</v>
      </c>
      <c r="D248" s="39">
        <f>E248+F248+G248</f>
        <v>106.68</v>
      </c>
      <c r="E248" s="39">
        <v>35.56</v>
      </c>
      <c r="F248" s="39">
        <v>35.56</v>
      </c>
      <c r="G248" s="39">
        <v>35.56</v>
      </c>
      <c r="H248" s="3"/>
    </row>
    <row r="249" spans="1:8" s="4" customFormat="1" ht="38.25">
      <c r="A249" s="110"/>
      <c r="B249" s="10" t="s">
        <v>45</v>
      </c>
      <c r="C249" s="6" t="s">
        <v>50</v>
      </c>
      <c r="D249" s="24">
        <f aca="true" t="shared" si="6" ref="D249:D258">E249+F249+G249</f>
        <v>150</v>
      </c>
      <c r="E249" s="6">
        <v>50</v>
      </c>
      <c r="F249" s="6">
        <v>50</v>
      </c>
      <c r="G249" s="6">
        <v>50</v>
      </c>
      <c r="H249" s="3"/>
    </row>
    <row r="250" spans="1:8" s="4" customFormat="1" ht="25.5">
      <c r="A250" s="110"/>
      <c r="B250" s="10" t="s">
        <v>30</v>
      </c>
      <c r="C250" s="6" t="s">
        <v>24</v>
      </c>
      <c r="D250" s="24">
        <f t="shared" si="6"/>
        <v>3645</v>
      </c>
      <c r="E250" s="24">
        <v>1215</v>
      </c>
      <c r="F250" s="24">
        <v>1215</v>
      </c>
      <c r="G250" s="24">
        <v>1215</v>
      </c>
      <c r="H250" s="3"/>
    </row>
    <row r="251" spans="1:8" s="4" customFormat="1" ht="25.5">
      <c r="A251" s="110"/>
      <c r="B251" s="10" t="s">
        <v>31</v>
      </c>
      <c r="C251" s="6" t="s">
        <v>50</v>
      </c>
      <c r="D251" s="24">
        <f t="shared" si="6"/>
        <v>561</v>
      </c>
      <c r="E251" s="24">
        <v>187</v>
      </c>
      <c r="F251" s="24">
        <v>187</v>
      </c>
      <c r="G251" s="24">
        <v>187</v>
      </c>
      <c r="H251" s="3"/>
    </row>
    <row r="252" spans="1:8" s="4" customFormat="1" ht="25.5">
      <c r="A252" s="110"/>
      <c r="B252" s="10" t="s">
        <v>207</v>
      </c>
      <c r="C252" s="6" t="s">
        <v>24</v>
      </c>
      <c r="D252" s="24">
        <f t="shared" si="6"/>
        <v>3</v>
      </c>
      <c r="E252" s="24">
        <v>1</v>
      </c>
      <c r="F252" s="24">
        <v>1</v>
      </c>
      <c r="G252" s="24">
        <v>1</v>
      </c>
      <c r="H252" s="3"/>
    </row>
    <row r="253" spans="1:8" s="4" customFormat="1" ht="25.5">
      <c r="A253" s="110"/>
      <c r="B253" s="10" t="s">
        <v>208</v>
      </c>
      <c r="C253" s="6" t="s">
        <v>211</v>
      </c>
      <c r="D253" s="24">
        <f t="shared" si="6"/>
        <v>171</v>
      </c>
      <c r="E253" s="24">
        <v>57</v>
      </c>
      <c r="F253" s="24">
        <v>57</v>
      </c>
      <c r="G253" s="24">
        <v>57</v>
      </c>
      <c r="H253" s="3"/>
    </row>
    <row r="254" spans="1:8" s="4" customFormat="1" ht="25.5">
      <c r="A254" s="110"/>
      <c r="B254" s="10" t="s">
        <v>209</v>
      </c>
      <c r="C254" s="6" t="s">
        <v>50</v>
      </c>
      <c r="D254" s="38">
        <f t="shared" si="6"/>
        <v>2401.032</v>
      </c>
      <c r="E254" s="6">
        <v>800.344</v>
      </c>
      <c r="F254" s="6">
        <v>800.344</v>
      </c>
      <c r="G254" s="6">
        <v>800.344</v>
      </c>
      <c r="H254" s="3"/>
    </row>
    <row r="255" spans="1:8" s="4" customFormat="1" ht="12.75">
      <c r="A255" s="110" t="s">
        <v>87</v>
      </c>
      <c r="B255" s="8"/>
      <c r="C255" s="3"/>
      <c r="D255" s="3"/>
      <c r="E255" s="3"/>
      <c r="F255" s="3"/>
      <c r="G255" s="3"/>
      <c r="H255" s="3"/>
    </row>
    <row r="256" spans="1:8" s="4" customFormat="1" ht="25.5">
      <c r="A256" s="110"/>
      <c r="B256" s="10" t="s">
        <v>47</v>
      </c>
      <c r="C256" s="6" t="s">
        <v>57</v>
      </c>
      <c r="D256" s="43">
        <f t="shared" si="6"/>
        <v>202.5</v>
      </c>
      <c r="E256" s="6">
        <v>67.5</v>
      </c>
      <c r="F256" s="6">
        <v>67.5</v>
      </c>
      <c r="G256" s="6">
        <v>67.5</v>
      </c>
      <c r="H256" s="3"/>
    </row>
    <row r="257" spans="1:8" s="4" customFormat="1" ht="25.5">
      <c r="A257" s="110"/>
      <c r="B257" s="10" t="s">
        <v>32</v>
      </c>
      <c r="C257" s="6" t="s">
        <v>55</v>
      </c>
      <c r="D257" s="24">
        <f t="shared" si="6"/>
        <v>141</v>
      </c>
      <c r="E257" s="6">
        <v>47</v>
      </c>
      <c r="F257" s="6">
        <v>47</v>
      </c>
      <c r="G257" s="6">
        <v>47</v>
      </c>
      <c r="H257" s="3"/>
    </row>
    <row r="258" spans="1:8" s="4" customFormat="1" ht="12.75">
      <c r="A258" s="110"/>
      <c r="B258" s="10" t="s">
        <v>33</v>
      </c>
      <c r="C258" s="6" t="s">
        <v>163</v>
      </c>
      <c r="D258" s="24">
        <f t="shared" si="6"/>
        <v>1182</v>
      </c>
      <c r="E258" s="6">
        <v>394</v>
      </c>
      <c r="F258" s="6">
        <v>394</v>
      </c>
      <c r="G258" s="6">
        <v>394</v>
      </c>
      <c r="H258" s="3"/>
    </row>
    <row r="259" spans="1:8" s="4" customFormat="1" ht="12.75">
      <c r="A259" s="110" t="s">
        <v>73</v>
      </c>
      <c r="B259" s="8"/>
      <c r="C259" s="3"/>
      <c r="D259" s="3"/>
      <c r="E259" s="3"/>
      <c r="F259" s="3"/>
      <c r="G259" s="3"/>
      <c r="H259" s="3"/>
    </row>
    <row r="260" spans="1:8" s="4" customFormat="1" ht="38.25">
      <c r="A260" s="110"/>
      <c r="B260" s="8" t="s">
        <v>48</v>
      </c>
      <c r="C260" s="6" t="s">
        <v>57</v>
      </c>
      <c r="D260" s="6">
        <f>E260+F260+G260</f>
        <v>505.26</v>
      </c>
      <c r="E260" s="6">
        <v>168.42</v>
      </c>
      <c r="F260" s="6">
        <v>168.42</v>
      </c>
      <c r="G260" s="6">
        <v>168.42</v>
      </c>
      <c r="H260" s="6">
        <v>168.42</v>
      </c>
    </row>
    <row r="261" spans="1:8" s="4" customFormat="1" ht="12.75">
      <c r="A261" s="85" t="s">
        <v>86</v>
      </c>
      <c r="B261" s="10"/>
      <c r="C261" s="6"/>
      <c r="D261" s="6"/>
      <c r="E261" s="6"/>
      <c r="F261" s="6"/>
      <c r="G261" s="6"/>
      <c r="H261" s="6"/>
    </row>
    <row r="262" spans="1:8" s="4" customFormat="1" ht="26.25" customHeight="1">
      <c r="A262" s="95"/>
      <c r="B262" s="49" t="s">
        <v>210</v>
      </c>
      <c r="C262" s="6" t="s">
        <v>198</v>
      </c>
      <c r="D262" s="6">
        <f>E262+F262+G262</f>
        <v>40.5</v>
      </c>
      <c r="E262" s="6">
        <v>13.5</v>
      </c>
      <c r="F262" s="6">
        <v>13.5</v>
      </c>
      <c r="G262" s="6">
        <v>13.5</v>
      </c>
      <c r="H262" s="6"/>
    </row>
    <row r="263" spans="1:8" s="4" customFormat="1" ht="12.75">
      <c r="A263" s="90" t="s">
        <v>125</v>
      </c>
      <c r="B263" s="10"/>
      <c r="C263" s="6"/>
      <c r="D263" s="6"/>
      <c r="E263" s="6"/>
      <c r="F263" s="6"/>
      <c r="G263" s="6"/>
      <c r="H263" s="3"/>
    </row>
    <row r="264" spans="1:8" s="4" customFormat="1" ht="24" customHeight="1">
      <c r="A264" s="90"/>
      <c r="B264" s="8" t="s">
        <v>188</v>
      </c>
      <c r="C264" s="6" t="s">
        <v>118</v>
      </c>
      <c r="D264" s="38">
        <v>431.985</v>
      </c>
      <c r="E264" s="38">
        <v>65.645</v>
      </c>
      <c r="F264" s="6"/>
      <c r="G264" s="6"/>
      <c r="H264" s="3"/>
    </row>
    <row r="265" spans="1:8" s="1" customFormat="1" ht="12.75">
      <c r="A265" s="118" t="s">
        <v>90</v>
      </c>
      <c r="B265" s="118"/>
      <c r="C265" s="118"/>
      <c r="D265" s="118"/>
      <c r="E265" s="118"/>
      <c r="F265" s="118"/>
      <c r="G265" s="118"/>
      <c r="H265" s="8"/>
    </row>
    <row r="266" spans="1:8" s="1" customFormat="1" ht="12.75">
      <c r="A266" s="102" t="s">
        <v>49</v>
      </c>
      <c r="B266" s="102"/>
      <c r="C266" s="102"/>
      <c r="D266" s="102"/>
      <c r="E266" s="102"/>
      <c r="F266" s="102"/>
      <c r="G266" s="102"/>
      <c r="H266" s="8"/>
    </row>
    <row r="267" spans="1:8" s="1" customFormat="1" ht="12.75" customHeight="1">
      <c r="A267" s="132" t="s">
        <v>91</v>
      </c>
      <c r="B267" s="82"/>
      <c r="C267" s="80"/>
      <c r="D267" s="83"/>
      <c r="E267" s="83"/>
      <c r="F267" s="83"/>
      <c r="G267" s="83"/>
      <c r="H267" s="8"/>
    </row>
    <row r="268" spans="1:8" s="1" customFormat="1" ht="36">
      <c r="A268" s="132"/>
      <c r="B268" s="64" t="s">
        <v>92</v>
      </c>
      <c r="C268" s="80" t="s">
        <v>50</v>
      </c>
      <c r="D268" s="80">
        <v>1</v>
      </c>
      <c r="E268" s="80">
        <v>1</v>
      </c>
      <c r="F268" s="80">
        <v>1</v>
      </c>
      <c r="G268" s="80">
        <v>1</v>
      </c>
      <c r="H268" s="8"/>
    </row>
    <row r="269" spans="1:8" s="1" customFormat="1" ht="24">
      <c r="A269" s="132"/>
      <c r="B269" s="64" t="s">
        <v>188</v>
      </c>
      <c r="C269" s="80" t="s">
        <v>118</v>
      </c>
      <c r="D269" s="80">
        <f>E269</f>
        <v>120.622</v>
      </c>
      <c r="E269" s="84">
        <f>13.87+106.752</f>
        <v>120.622</v>
      </c>
      <c r="F269" s="80"/>
      <c r="G269" s="80"/>
      <c r="H269" s="8"/>
    </row>
    <row r="270" spans="1:8" s="1" customFormat="1" ht="12.75">
      <c r="A270" s="118" t="s">
        <v>93</v>
      </c>
      <c r="B270" s="118"/>
      <c r="C270" s="118"/>
      <c r="D270" s="118"/>
      <c r="E270" s="118"/>
      <c r="F270" s="118"/>
      <c r="G270" s="118"/>
      <c r="H270" s="8"/>
    </row>
    <row r="271" spans="1:8" s="1" customFormat="1" ht="12.75">
      <c r="A271" s="102" t="s">
        <v>49</v>
      </c>
      <c r="B271" s="102"/>
      <c r="C271" s="102"/>
      <c r="D271" s="102"/>
      <c r="E271" s="102"/>
      <c r="F271" s="102"/>
      <c r="G271" s="102"/>
      <c r="H271" s="8"/>
    </row>
    <row r="272" spans="1:8" s="1" customFormat="1" ht="12.75">
      <c r="A272" s="110" t="s">
        <v>94</v>
      </c>
      <c r="B272" s="5"/>
      <c r="C272" s="3"/>
      <c r="D272" s="37"/>
      <c r="E272" s="37"/>
      <c r="F272" s="37"/>
      <c r="G272" s="37"/>
      <c r="H272" s="8"/>
    </row>
    <row r="273" spans="1:8" s="1" customFormat="1" ht="51">
      <c r="A273" s="110"/>
      <c r="B273" s="8" t="s">
        <v>130</v>
      </c>
      <c r="C273" s="6" t="s">
        <v>116</v>
      </c>
      <c r="D273" s="3">
        <f>E273+F273+G273</f>
        <v>4</v>
      </c>
      <c r="E273" s="3">
        <v>4</v>
      </c>
      <c r="F273" s="3"/>
      <c r="G273" s="3"/>
      <c r="H273" s="8"/>
    </row>
    <row r="274" spans="1:8" ht="12.75">
      <c r="A274" s="118" t="s">
        <v>256</v>
      </c>
      <c r="B274" s="118"/>
      <c r="C274" s="118"/>
      <c r="D274" s="118"/>
      <c r="E274" s="118"/>
      <c r="F274" s="118"/>
      <c r="G274" s="118"/>
      <c r="H274" s="37"/>
    </row>
    <row r="275" spans="1:8" ht="12.75">
      <c r="A275" s="102" t="s">
        <v>49</v>
      </c>
      <c r="B275" s="102"/>
      <c r="C275" s="102"/>
      <c r="D275" s="102"/>
      <c r="E275" s="102"/>
      <c r="F275" s="102"/>
      <c r="G275" s="102"/>
      <c r="H275" s="37"/>
    </row>
    <row r="276" spans="1:8" ht="61.5" customHeight="1">
      <c r="A276" s="79" t="s">
        <v>255</v>
      </c>
      <c r="B276" s="64" t="s">
        <v>88</v>
      </c>
      <c r="C276" s="80" t="s">
        <v>58</v>
      </c>
      <c r="D276" s="80">
        <f>E276+F276+G276</f>
        <v>795</v>
      </c>
      <c r="E276" s="80">
        <v>265</v>
      </c>
      <c r="F276" s="80">
        <v>265</v>
      </c>
      <c r="G276" s="80">
        <v>265</v>
      </c>
      <c r="H276" s="41"/>
    </row>
    <row r="277" spans="1:8" ht="12.75">
      <c r="A277" s="118" t="s">
        <v>257</v>
      </c>
      <c r="B277" s="118"/>
      <c r="C277" s="118"/>
      <c r="D277" s="118"/>
      <c r="E277" s="118"/>
      <c r="F277" s="118"/>
      <c r="G277" s="118"/>
      <c r="H277" s="41"/>
    </row>
    <row r="278" spans="1:8" ht="12.75">
      <c r="A278" s="102" t="s">
        <v>49</v>
      </c>
      <c r="B278" s="102"/>
      <c r="C278" s="102"/>
      <c r="D278" s="102"/>
      <c r="E278" s="102"/>
      <c r="F278" s="102"/>
      <c r="G278" s="102"/>
      <c r="H278" s="41"/>
    </row>
    <row r="279" spans="1:8" ht="24">
      <c r="A279" s="79" t="s">
        <v>254</v>
      </c>
      <c r="B279" s="64" t="s">
        <v>192</v>
      </c>
      <c r="C279" s="80" t="s">
        <v>58</v>
      </c>
      <c r="D279" s="80">
        <f>E279+F279+G279</f>
        <v>15</v>
      </c>
      <c r="E279" s="81">
        <v>5</v>
      </c>
      <c r="F279" s="81">
        <v>5</v>
      </c>
      <c r="G279" s="81">
        <v>5</v>
      </c>
      <c r="H279" s="41"/>
    </row>
    <row r="281" spans="1:7" s="33" customFormat="1" ht="18.75">
      <c r="A281" s="33" t="s">
        <v>112</v>
      </c>
      <c r="C281" s="34"/>
      <c r="F281" s="125" t="s">
        <v>113</v>
      </c>
      <c r="G281" s="125"/>
    </row>
    <row r="282" spans="1:7" s="4" customFormat="1" ht="25.5" customHeight="1">
      <c r="A282" s="36"/>
      <c r="B282" s="35"/>
      <c r="D282" s="35"/>
      <c r="E282" s="35"/>
      <c r="F282" s="35"/>
      <c r="G282" s="35"/>
    </row>
    <row r="283" spans="1:7" s="4" customFormat="1" ht="17.25" customHeight="1">
      <c r="A283" s="36"/>
      <c r="B283" s="35"/>
      <c r="D283" s="35"/>
      <c r="E283" s="35"/>
      <c r="F283" s="35"/>
      <c r="G283" s="35"/>
    </row>
    <row r="284" spans="1:7" s="4" customFormat="1" ht="12.75">
      <c r="A284" s="36"/>
      <c r="B284" s="35"/>
      <c r="D284" s="35"/>
      <c r="E284" s="35"/>
      <c r="F284" s="35"/>
      <c r="G284" s="35"/>
    </row>
  </sheetData>
  <sheetProtection/>
  <mergeCells count="97">
    <mergeCell ref="A45:A49"/>
    <mergeCell ref="B101:B103"/>
    <mergeCell ref="B20:B21"/>
    <mergeCell ref="B130:B131"/>
    <mergeCell ref="A132:A143"/>
    <mergeCell ref="A150:A152"/>
    <mergeCell ref="A156:A163"/>
    <mergeCell ref="A43:H43"/>
    <mergeCell ref="A155:G155"/>
    <mergeCell ref="B115:B116"/>
    <mergeCell ref="A55:G55"/>
    <mergeCell ref="A242:A246"/>
    <mergeCell ref="A235:A236"/>
    <mergeCell ref="A237:A238"/>
    <mergeCell ref="A59:A61"/>
    <mergeCell ref="A57:H57"/>
    <mergeCell ref="A58:G58"/>
    <mergeCell ref="A108:G108"/>
    <mergeCell ref="A75:A81"/>
    <mergeCell ref="A109:A111"/>
    <mergeCell ref="A100:A107"/>
    <mergeCell ref="F281:G281"/>
    <mergeCell ref="A275:G275"/>
    <mergeCell ref="A270:G270"/>
    <mergeCell ref="A267:A269"/>
    <mergeCell ref="A259:A260"/>
    <mergeCell ref="A239:A240"/>
    <mergeCell ref="A247:A254"/>
    <mergeCell ref="A271:G271"/>
    <mergeCell ref="A272:A273"/>
    <mergeCell ref="A278:G278"/>
    <mergeCell ref="A44:G44"/>
    <mergeCell ref="A50:G50"/>
    <mergeCell ref="A53:G53"/>
    <mergeCell ref="A274:G274"/>
    <mergeCell ref="A82:A86"/>
    <mergeCell ref="A261:A262"/>
    <mergeCell ref="A51:A52"/>
    <mergeCell ref="A179:A181"/>
    <mergeCell ref="A263:A264"/>
    <mergeCell ref="A266:G266"/>
    <mergeCell ref="A32:G32"/>
    <mergeCell ref="A12:G12"/>
    <mergeCell ref="B7:B9"/>
    <mergeCell ref="A7:A9"/>
    <mergeCell ref="D8:D9"/>
    <mergeCell ref="A13:A30"/>
    <mergeCell ref="A31:H31"/>
    <mergeCell ref="D7:G7"/>
    <mergeCell ref="C7:C9"/>
    <mergeCell ref="B13:B14"/>
    <mergeCell ref="E1:G1"/>
    <mergeCell ref="E2:G2"/>
    <mergeCell ref="A5:G5"/>
    <mergeCell ref="A4:G4"/>
    <mergeCell ref="E8:G8"/>
    <mergeCell ref="A11:H11"/>
    <mergeCell ref="A33:A42"/>
    <mergeCell ref="A166:A167"/>
    <mergeCell ref="A63:G63"/>
    <mergeCell ref="A62:G62"/>
    <mergeCell ref="A64:A74"/>
    <mergeCell ref="A128:A131"/>
    <mergeCell ref="A125:A126"/>
    <mergeCell ref="A112:A113"/>
    <mergeCell ref="A123:A124"/>
    <mergeCell ref="A87:A99"/>
    <mergeCell ref="A114:A119"/>
    <mergeCell ref="A211:A214"/>
    <mergeCell ref="A182:A184"/>
    <mergeCell ref="A206:A207"/>
    <mergeCell ref="A204:A205"/>
    <mergeCell ref="A144:A149"/>
    <mergeCell ref="A209:A210"/>
    <mergeCell ref="A168:A178"/>
    <mergeCell ref="A164:A165"/>
    <mergeCell ref="A120:A122"/>
    <mergeCell ref="A153:A154"/>
    <mergeCell ref="A127:G127"/>
    <mergeCell ref="A265:G265"/>
    <mergeCell ref="A196:A199"/>
    <mergeCell ref="A190:A195"/>
    <mergeCell ref="A218:A219"/>
    <mergeCell ref="A208:G208"/>
    <mergeCell ref="A215:A217"/>
    <mergeCell ref="A223:A225"/>
    <mergeCell ref="A189:G189"/>
    <mergeCell ref="A187:A188"/>
    <mergeCell ref="A220:A221"/>
    <mergeCell ref="A185:A186"/>
    <mergeCell ref="A200:A203"/>
    <mergeCell ref="A222:G222"/>
    <mergeCell ref="A277:G277"/>
    <mergeCell ref="A226:A231"/>
    <mergeCell ref="A255:A258"/>
    <mergeCell ref="A232:A234"/>
    <mergeCell ref="A241:G241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3" manualBreakCount="3">
    <brk id="81" max="6" man="1"/>
    <brk id="178" max="6" man="1"/>
    <brk id="2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2015-02-02T11:08:07Z</cp:lastPrinted>
  <dcterms:created xsi:type="dcterms:W3CDTF">1996-10-08T23:32:33Z</dcterms:created>
  <dcterms:modified xsi:type="dcterms:W3CDTF">2015-02-02T11:08:58Z</dcterms:modified>
  <cp:category/>
  <cp:version/>
  <cp:contentType/>
  <cp:contentStatus/>
</cp:coreProperties>
</file>