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даток 1" sheetId="1" r:id="rId1"/>
    <sheet name="додаток 2" sheetId="2" r:id="rId2"/>
    <sheet name="Додаток 3" sheetId="3" r:id="rId3"/>
    <sheet name="Лист1" sheetId="4" r:id="rId4"/>
  </sheets>
  <definedNames>
    <definedName name="_GoBack" localSheetId="3">'Лист1'!$A$29</definedName>
    <definedName name="_xlnm.Print_Area" localSheetId="0">'додаток 1'!$A$1:$H$251</definedName>
    <definedName name="_xlnm.Print_Area" localSheetId="1">'додаток 2'!$A$1:$E$27</definedName>
    <definedName name="_xlnm.Print_Area" localSheetId="2">'Додаток 3'!$A$1:$G$268</definedName>
  </definedNames>
  <calcPr fullCalcOnLoad="1"/>
</workbook>
</file>

<file path=xl/sharedStrings.xml><?xml version="1.0" encoding="utf-8"?>
<sst xmlns="http://schemas.openxmlformats.org/spreadsheetml/2006/main" count="802" uniqueCount="272">
  <si>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</si>
  <si>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</si>
  <si>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</si>
  <si>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</si>
  <si>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</si>
  <si>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</si>
  <si>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</si>
  <si>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</si>
  <si>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</si>
  <si>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</si>
  <si>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</si>
  <si>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</si>
  <si>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</si>
  <si>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</si>
  <si>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</si>
  <si>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</si>
  <si>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</si>
  <si>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</si>
  <si>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</si>
  <si>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департамент житлово-комунального господарства Запорізької міської ради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</si>
  <si>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</si>
  <si>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</si>
  <si>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</si>
  <si>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</si>
  <si>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</si>
  <si>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</si>
  <si>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</si>
  <si>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енергопостачання засобів регулювання дорожнього руху </t>
  </si>
  <si>
    <t xml:space="preserve">утримання міських фонтанів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</si>
  <si>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</si>
  <si>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</si>
  <si>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</si>
  <si>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</si>
  <si>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</si>
  <si>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</si>
  <si>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</si>
  <si>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</si>
  <si>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утримання парків та скверів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</si>
  <si>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</si>
  <si>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</si>
  <si>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</si>
  <si>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</si>
  <si>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</si>
  <si>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</si>
  <si>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</si>
  <si>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</si>
  <si>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</si>
  <si>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</si>
  <si>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</si>
  <si>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Головний розпорядник бюджетних коштів - департамент житлово-комунального господарства Запорізької міської ради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</si>
  <si>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</si>
  <si>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</si>
  <si>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</si>
  <si>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</si>
  <si>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</si>
  <si>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</si>
  <si>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</si>
  <si>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</si>
  <si>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чол.</t>
  </si>
  <si>
    <t>Додаток 3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</si>
  <si>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</si>
  <si>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</si>
  <si>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</si>
  <si>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</si>
  <si>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</si>
  <si>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</si>
  <si>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</si>
  <si>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</si>
  <si>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</si>
  <si>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</si>
  <si>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</si>
  <si>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</si>
  <si>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</si>
  <si>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</si>
  <si>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</si>
  <si>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</si>
  <si>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</si>
  <si>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</si>
  <si>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</si>
  <si>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</si>
  <si>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</si>
  <si>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</si>
  <si>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</si>
  <si>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</si>
  <si>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</si>
  <si>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</si>
  <si>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</si>
  <si>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</si>
  <si>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</si>
  <si>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</si>
  <si>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</si>
  <si>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</si>
  <si>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Головний розпорядник бюджетних коштів - районна адміністрація Запорізької міської ради по Ленінському району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</si>
  <si>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</si>
  <si>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 xml:space="preserve">Головний розпорядник бюджетних коштів - районна адміністрація Запорізької міської ради по Жовтневому району  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</si>
  <si>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</si>
  <si>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</si>
  <si>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</si>
  <si>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</si>
  <si>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</si>
  <si>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</si>
  <si>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</si>
  <si>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</si>
  <si>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</si>
  <si>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</si>
  <si>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</si>
  <si>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</si>
  <si>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</si>
  <si>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будинок</t>
  </si>
  <si>
    <t>тис.кв.м.</t>
  </si>
  <si>
    <t>підприємство</t>
  </si>
  <si>
    <t>башт</t>
  </si>
  <si>
    <t>тис.грн.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</si>
  <si>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</si>
  <si>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</si>
  <si>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</si>
  <si>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Бюджет міста, всього</t>
  </si>
  <si>
    <t>в тому числі:</t>
  </si>
  <si>
    <t>власні надходження бюджетних установ</t>
  </si>
  <si>
    <t xml:space="preserve">освітлення пам’ятника </t>
  </si>
  <si>
    <t>перевезення безпечних відходів</t>
  </si>
  <si>
    <t>збирання безпечних відходів (очищення території від сміття)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</si>
  <si>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</si>
  <si>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</si>
  <si>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</si>
  <si>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</si>
  <si>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</si>
  <si>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</si>
  <si>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капітальний ремонт житлових будинків - переможців конкурсу "Моє чисте подвір'я"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</si>
  <si>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</si>
  <si>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</si>
  <si>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забезпечення  проектування, будівництва та реконструкції об'єктів</t>
  </si>
  <si>
    <t>тис.п.м.</t>
  </si>
  <si>
    <t>капітальний ремонт квартир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</si>
  <si>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</si>
  <si>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</si>
  <si>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</si>
  <si>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</si>
  <si>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утримання громадських вбиралень (туалетів), мобільних та модульних туалетних кабін</t>
  </si>
  <si>
    <t>освітлення міста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</si>
  <si>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</si>
  <si>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</si>
  <si>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</si>
  <si>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</si>
  <si>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</si>
  <si>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</si>
  <si>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нанесення та відновлювання  дорожньої розмітки</t>
  </si>
  <si>
    <t>технічне обслуговування засобів регулювання дорожнього руху</t>
  </si>
  <si>
    <t>оснащення інженерних вводів багатоквартирних будинків засобами обліку теплової енергії</t>
  </si>
  <si>
    <t>капітальний ремонт електроживлячих стояків</t>
  </si>
  <si>
    <t>обрізування і звалювання аварійних  та сухостійних дерев на прибудинкових територіях житлового фонду комунальної власності</t>
  </si>
  <si>
    <t>установка дорожніх знаків</t>
  </si>
  <si>
    <t>поховання померлих почесних громадян міста</t>
  </si>
  <si>
    <t>догляд за зеленими насадженнями, в тому числі косіння трави</t>
  </si>
  <si>
    <t>обрізка та ліквідація сухих, аварійно-небезпечних дерев</t>
  </si>
  <si>
    <t>утримання малих архітектурних форм</t>
  </si>
  <si>
    <t>встановлення малих архітектурних форм</t>
  </si>
  <si>
    <t>інвентаризація та паспортизація вулиць</t>
  </si>
  <si>
    <t>км.</t>
  </si>
  <si>
    <t>догляд за зеленими насадженнями, в тому числі покіс трав</t>
  </si>
  <si>
    <t>відновлення дорожньої розмітки</t>
  </si>
  <si>
    <t>косіння трави</t>
  </si>
  <si>
    <t>утримання громадських вбиралень (туалетів)</t>
  </si>
  <si>
    <t>паспортизація доріг</t>
  </si>
  <si>
    <t>м.п.</t>
  </si>
  <si>
    <t>влаштування газонів</t>
  </si>
  <si>
    <t>посадка дерев</t>
  </si>
  <si>
    <t>нанесення дорожньої розмітки</t>
  </si>
  <si>
    <t>поточний ремонт об'єктів транспортної інфраструктури</t>
  </si>
  <si>
    <t>покіс комбінованих газонів</t>
  </si>
  <si>
    <t>утримання та поточний ремонт малих архітектурних форм</t>
  </si>
  <si>
    <t>поточний ремонт пішохідних мостів</t>
  </si>
  <si>
    <t>виготовлення, встановлення та поточний ремонт зупинок громадського транспорту</t>
  </si>
  <si>
    <t>утримання та поточний ремонт пам'ятників</t>
  </si>
  <si>
    <t>Проведення технічної інвентаризації, незалежної оцінки, паспортизації об'єктів благоустрою, в тому числі:</t>
  </si>
  <si>
    <t>Знесення споруд, встановлених з порушенням правил благоустрою, в тому числі:</t>
  </si>
  <si>
    <t>знесення тимчасових споруд</t>
  </si>
  <si>
    <t>догляд за зеленими насадженнями, в тому числі обрізка та ліквідація сухих, аварійно-небезпечних дерев</t>
  </si>
  <si>
    <t xml:space="preserve">поточний ремонт штучних споруд </t>
  </si>
  <si>
    <t>поточний ремонт павільйонів очікування</t>
  </si>
  <si>
    <t>поточний ремонт малих архітектурних форм, пам'ятників</t>
  </si>
  <si>
    <t>демонтаж збірних конструкцій з електроустаткуванням</t>
  </si>
  <si>
    <t>Проведення технічної інвентаризації та паспортизації об’єктів благоустрою, в тому числі:</t>
  </si>
  <si>
    <t>паспортизація об’єктів благоустрою</t>
  </si>
  <si>
    <t>Поховання померлих почесних громадян міста, в тому числі: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</si>
  <si>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</si>
  <si>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>Поховання померлих безрідних і невідомих громадян міста</t>
  </si>
  <si>
    <t>Поховання померлих почесних громадян міста</t>
  </si>
  <si>
    <t>забезпечення  проектування, будівництва та реконструкції об'єктів транспортної інфраструктури</t>
  </si>
  <si>
    <t>встановлення малих архітектурних форм в парках та скверах</t>
  </si>
  <si>
    <t>паспортизація та експертна оцінка мостових переходів</t>
  </si>
  <si>
    <t>ЗАТВЕРДЖЕНО</t>
  </si>
  <si>
    <t>Рішення міської ради</t>
  </si>
  <si>
    <t>відсипка території</t>
  </si>
  <si>
    <t>проведення державної повірки приладів обліку теплової енергії, які встановлені у жилому фонді комунальної власності</t>
  </si>
  <si>
    <t>в тому числі за рахунок власних надходжень</t>
  </si>
  <si>
    <t xml:space="preserve">в тому числі за рахунок власних надходжень </t>
  </si>
  <si>
    <t>видалення та обрізування  дерев</t>
  </si>
  <si>
    <t>утримання об"єкту понижених вод</t>
  </si>
  <si>
    <t>Утримання об'єкту понижених вод</t>
  </si>
  <si>
    <t>поточний ремонт доріг приватного сектору</t>
  </si>
  <si>
    <t>Фінансова підтримка комунальних підприємств на поповнення обігових коштів для виплати поточної та простроченої заробітної плати з нарахуваннями , в тому числі:</t>
  </si>
  <si>
    <t>поповнення обігових коштів комунальних підприємств для виплати заробітної плати з нарахуваннями, у тому числі перших п'яти днів тимчасової непрацездатності.</t>
  </si>
  <si>
    <t>експлуатація та утримання мостів</t>
  </si>
  <si>
    <t>виготовлення та встановлення  малих архітектурних форм</t>
  </si>
  <si>
    <t>до Програми розвитку та утримання житлово-комунального господарства м. Запоріжжя на 2016-2018 роки</t>
  </si>
  <si>
    <t>з виконання Програми розвитку та утримання житлово-комунального господарства м. Запоріжжя на 2016-2018 роки</t>
  </si>
  <si>
    <t>проектні роботи в т.ч.:</t>
  </si>
  <si>
    <t>інструментальне спостереження за деформацією житлових будинків</t>
  </si>
  <si>
    <t>оплата за виконані роботи з капітального ремонту житлового фонду у 2015 році</t>
  </si>
  <si>
    <t>до Програми розвитку та утримання житлово-комунального господарства              м. Запоріжжя на 2016-2018 роки</t>
  </si>
  <si>
    <t>виконання Програми розвитку та утримання житлово-комунального господарства м. Запоріжжя на 2016-2018 роки</t>
  </si>
  <si>
    <t xml:space="preserve">очищення стовпів від рекламних об'яв </t>
  </si>
  <si>
    <t>зафарбовування графіті</t>
  </si>
  <si>
    <t xml:space="preserve">прибирання випадкового сміття </t>
  </si>
  <si>
    <t>вивіз сміття зі звалищ</t>
  </si>
  <si>
    <t>кронування дерев</t>
  </si>
  <si>
    <t>покіс трави на прибудинкових територіях житлового фонду комунальної власності</t>
  </si>
  <si>
    <t>тис.т.</t>
  </si>
  <si>
    <t>тис.од.</t>
  </si>
  <si>
    <t>Елуад-1670, Символ-4203,895</t>
  </si>
  <si>
    <t>поточний ремонт та технічне обслуговування малих архітектурних форм парків та пляжів</t>
  </si>
  <si>
    <t>поточний ремонт колесо-відбійного брусу</t>
  </si>
  <si>
    <t>паспортизація мостових переходів</t>
  </si>
  <si>
    <t>экспертна оцінка скверів</t>
  </si>
  <si>
    <t>Інші видатки</t>
  </si>
  <si>
    <t>виготовлення та встановлення інформаційних знаків, табличок з позначенням будинків та вулиць міста</t>
  </si>
  <si>
    <t>Р.О. Пидорич</t>
  </si>
  <si>
    <t>Виготовлення, встановлення, утримання та проведення поточного ремонту об’єктів благоустрою та дорожнього господарства, в тому числі:</t>
  </si>
  <si>
    <t>поточний ремонт шляхів та тротуарів</t>
  </si>
  <si>
    <t>виготовлення та встановлення малих  архітектурних форм- лав</t>
  </si>
  <si>
    <t>утримання та поточний ремонт об'єктів розташованих в парках та скверах</t>
  </si>
  <si>
    <t>утримання та поточний ремонт засобів регулювання дорожнього руху</t>
  </si>
  <si>
    <t>встановлення та заміна дорожніх знаків</t>
  </si>
  <si>
    <t>виготовлення та встановлення табличок</t>
  </si>
  <si>
    <t>збираня безпечних відходів</t>
  </si>
  <si>
    <t>паспортизація доріг,паспортизація штучних споруд (мостів)</t>
  </si>
  <si>
    <t>Забезпечення утримання в належному стані об'єктів транспортного господарства, в тому числі:</t>
  </si>
  <si>
    <t>міс.</t>
  </si>
  <si>
    <t>га.</t>
  </si>
  <si>
    <t>Проведення  паспортизації об'єктів благоустрою, в тому числі:</t>
  </si>
  <si>
    <t>обрізка та ліквідація сухих , аварійно-небезпечних дерев</t>
  </si>
  <si>
    <t>утримання парків та скверів, в тому числі:</t>
  </si>
  <si>
    <t xml:space="preserve">зимовий догляд (розпушення та розкидання снігу, очищення доріжок, алей від снігу, льоду, посипання піском) </t>
  </si>
  <si>
    <t>Літній (очищення газонів, квітників граблями від випадкового сміття, збирання опалого листя) Зелена зона (сквери, парки, газони)</t>
  </si>
  <si>
    <t>збирання безпечних відходів непридатних для вторинного використання (очищення території від сміття)</t>
  </si>
  <si>
    <t>проведення капітального ремонту житлового фонду ОСББ</t>
  </si>
  <si>
    <t>поточний ремонт малих архітектурних форм</t>
  </si>
  <si>
    <t>поточний ремонт флагштоків</t>
  </si>
  <si>
    <t>встановлення флагштоків</t>
  </si>
  <si>
    <t>в т.ч. за рахунок власних надходжень</t>
  </si>
  <si>
    <t>монтаж збірних конструкцій з електроустаткуванням</t>
  </si>
  <si>
    <t>до Програми розвитку та утримання житлово-комунального господарства        м. Запоріжжя на 2016-2018 роки</t>
  </si>
  <si>
    <t>Програми розвитку та утримання житлово-комунального господарства м. Запоріжжя на 2016-2018 роки</t>
  </si>
  <si>
    <t>технічне обслуговування та встановлення дорожніх знаків</t>
  </si>
  <si>
    <t>відновлення та нанесення дорожньої розміткидорожньої розмітки</t>
  </si>
  <si>
    <t>Розробка схеми організації дорожнього руху на дорогах району</t>
  </si>
  <si>
    <t>розробка схеми організації дорожнього руху на дорогах району</t>
  </si>
  <si>
    <t>об'єктів</t>
  </si>
  <si>
    <t xml:space="preserve">обслуговування мобільних туалетних кабін </t>
  </si>
  <si>
    <t xml:space="preserve">обстеження та очищення акваторії пляжу </t>
  </si>
  <si>
    <t>Послуги підприємств щодо перевезення побутових відходів та захороення ТВП</t>
  </si>
  <si>
    <t>департамент економічного розвитку Запорізької міської ради</t>
  </si>
  <si>
    <t>Здійснення заходів з упередження аварій та техногенних катастроф</t>
  </si>
  <si>
    <t xml:space="preserve">реконструкція магістральних мереж теплопостачання </t>
  </si>
  <si>
    <t>забезпечення  будівництва та реконструкції об'єктів</t>
  </si>
  <si>
    <t>Головний розпорядник бюджетних коштів - департамент економічного розвитку Запорізької міської ради Запорізької міської ради</t>
  </si>
  <si>
    <t>капітальний ремонт будинків для передачі  в управління  створеним ОСББ</t>
  </si>
  <si>
    <t>титул</t>
  </si>
  <si>
    <t xml:space="preserve"> кв.м.</t>
  </si>
  <si>
    <t>капітальний ремонт будинків для передачі  в управління  створеним ОСББ (резерв)</t>
  </si>
  <si>
    <t>25.12.2015 №25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</si>
</sst>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0.000"/>
    <numFmt numFmtId="198" formatCode="0.0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#,##0.0000"/>
    <numFmt numFmtId="210" formatCode="[$-FC19]d\ mmmm\ yyyy\ &quot;г.&quot;"/>
    <numFmt numFmtId="211" formatCode="#,##0.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96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96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197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96" fontId="3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97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198" fontId="1" fillId="0" borderId="10" xfId="0" applyNumberFormat="1" applyFont="1" applyFill="1" applyBorder="1" applyAlignment="1">
      <alignment horizontal="center" vertical="top" wrapText="1"/>
    </xf>
    <xf numFmtId="199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98" fontId="3" fillId="0" borderId="10" xfId="0" applyNumberFormat="1" applyFont="1" applyFill="1" applyBorder="1" applyAlignment="1">
      <alignment horizontal="center" vertical="top" wrapText="1"/>
    </xf>
    <xf numFmtId="199" fontId="3" fillId="0" borderId="10" xfId="0" applyNumberFormat="1" applyFont="1" applyFill="1" applyBorder="1" applyAlignment="1">
      <alignment horizontal="center" vertical="top" wrapText="1"/>
    </xf>
    <xf numFmtId="0" fontId="1" fillId="0" borderId="10" xfId="54" applyNumberFormat="1" applyFont="1" applyFill="1" applyBorder="1" applyAlignment="1">
      <alignment horizontal="left" vertical="top" wrapText="1"/>
      <protection/>
    </xf>
    <xf numFmtId="0" fontId="1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96" fontId="12" fillId="0" borderId="10" xfId="0" applyNumberFormat="1" applyFont="1" applyFill="1" applyBorder="1" applyAlignment="1">
      <alignment horizontal="center" vertical="top" wrapText="1"/>
    </xf>
    <xf numFmtId="196" fontId="1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197" fontId="1" fillId="0" borderId="0" xfId="0" applyNumberFormat="1" applyFont="1" applyFill="1" applyAlignment="1">
      <alignment horizontal="center" vertical="center" wrapText="1"/>
    </xf>
    <xf numFmtId="197" fontId="1" fillId="0" borderId="0" xfId="0" applyNumberFormat="1" applyFont="1" applyFill="1" applyAlignment="1">
      <alignment horizontal="center" vertical="top" wrapText="1"/>
    </xf>
    <xf numFmtId="197" fontId="1" fillId="0" borderId="0" xfId="0" applyNumberFormat="1" applyFont="1" applyFill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196" fontId="1" fillId="0" borderId="0" xfId="0" applyNumberFormat="1" applyFont="1" applyFill="1" applyAlignment="1">
      <alignment horizontal="center" vertical="top" wrapText="1"/>
    </xf>
    <xf numFmtId="0" fontId="35" fillId="0" borderId="10" xfId="0" applyFont="1" applyFill="1" applyBorder="1" applyAlignment="1">
      <alignment vertical="top" wrapText="1"/>
    </xf>
    <xf numFmtId="0" fontId="36" fillId="0" borderId="0" xfId="0" applyFont="1" applyFill="1" applyAlignment="1">
      <alignment horizontal="center" vertical="top" wrapText="1"/>
    </xf>
    <xf numFmtId="0" fontId="36" fillId="0" borderId="0" xfId="0" applyFont="1" applyFill="1" applyAlignment="1">
      <alignment vertical="top" wrapText="1"/>
    </xf>
    <xf numFmtId="196" fontId="35" fillId="0" borderId="10" xfId="0" applyNumberFormat="1" applyFont="1" applyFill="1" applyBorder="1" applyAlignment="1">
      <alignment horizontal="center" vertical="top" wrapText="1"/>
    </xf>
    <xf numFmtId="209" fontId="1" fillId="0" borderId="10" xfId="0" applyNumberFormat="1" applyFont="1" applyFill="1" applyBorder="1" applyAlignment="1">
      <alignment horizontal="center" vertical="top" wrapText="1"/>
    </xf>
    <xf numFmtId="208" fontId="1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96" fontId="37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97" fontId="36" fillId="0" borderId="0" xfId="0" applyNumberFormat="1" applyFont="1" applyFill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196" fontId="1" fillId="0" borderId="12" xfId="0" applyNumberFormat="1" applyFont="1" applyFill="1" applyBorder="1" applyAlignment="1">
      <alignment horizontal="center" vertical="top" wrapText="1"/>
    </xf>
    <xf numFmtId="196" fontId="1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6" fillId="0" borderId="2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6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5:J257"/>
  <sheetViews>
    <sheetView zoomScale="145" zoomScaleNormal="145" zoomScaleSheetLayoutView="93" zoomScalePageLayoutView="0" workbookViewId="0" topLeftCell="A242">
      <selection activeCell="F7" sqref="F7:H7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3.57421875" style="2" customWidth="1"/>
    <col min="7" max="7" width="11.7109375" style="2" customWidth="1"/>
    <col min="8" max="8" width="12.28125" style="2" customWidth="1"/>
    <col min="9" max="9" width="13.8515625" style="2" customWidth="1"/>
    <col min="10" max="10" width="11.140625" style="1" bestFit="1" customWidth="1"/>
    <col min="11" max="16384" width="9.140625" style="1" customWidth="1"/>
  </cols>
  <sheetData>
    <row r="5" spans="6:8" ht="20.25">
      <c r="F5" s="132" t="s">
        <v>191</v>
      </c>
      <c r="G5" s="132"/>
      <c r="H5" s="132"/>
    </row>
    <row r="6" spans="6:8" ht="20.25">
      <c r="F6" s="132" t="s">
        <v>192</v>
      </c>
      <c r="G6" s="132"/>
      <c r="H6" s="132"/>
    </row>
    <row r="7" spans="6:8" ht="20.25">
      <c r="F7" s="133" t="s">
        <v>271</v>
      </c>
      <c r="G7" s="164"/>
      <c r="H7" s="164"/>
    </row>
    <row r="8" spans="6:8" ht="20.25">
      <c r="F8" s="81"/>
      <c r="G8" s="165"/>
      <c r="H8" s="165"/>
    </row>
    <row r="9" spans="3:9" s="24" customFormat="1" ht="20.25" customHeight="1">
      <c r="C9" s="25"/>
      <c r="D9" s="25"/>
      <c r="E9" s="25"/>
      <c r="F9" s="132" t="s">
        <v>7</v>
      </c>
      <c r="G9" s="132"/>
      <c r="H9" s="132"/>
      <c r="I9" s="25"/>
    </row>
    <row r="10" spans="3:9" s="24" customFormat="1" ht="105.75" customHeight="1">
      <c r="C10" s="25"/>
      <c r="D10" s="25"/>
      <c r="E10" s="25"/>
      <c r="F10" s="132" t="s">
        <v>205</v>
      </c>
      <c r="G10" s="132"/>
      <c r="H10" s="132"/>
      <c r="I10" s="25"/>
    </row>
    <row r="12" spans="1:9" s="24" customFormat="1" ht="20.25">
      <c r="A12" s="103" t="s">
        <v>6</v>
      </c>
      <c r="B12" s="103"/>
      <c r="C12" s="103"/>
      <c r="D12" s="103"/>
      <c r="E12" s="103"/>
      <c r="F12" s="103"/>
      <c r="G12" s="103"/>
      <c r="H12" s="103"/>
      <c r="I12" s="25"/>
    </row>
    <row r="13" spans="1:9" s="24" customFormat="1" ht="20.25">
      <c r="A13" s="104" t="s">
        <v>206</v>
      </c>
      <c r="B13" s="104"/>
      <c r="C13" s="104"/>
      <c r="D13" s="104"/>
      <c r="E13" s="104"/>
      <c r="F13" s="104"/>
      <c r="G13" s="104"/>
      <c r="H13" s="104"/>
      <c r="I13" s="25"/>
    </row>
    <row r="15" spans="1:8" s="4" customFormat="1" ht="23.25" customHeight="1">
      <c r="A15" s="140" t="s">
        <v>0</v>
      </c>
      <c r="B15" s="140" t="s">
        <v>1</v>
      </c>
      <c r="C15" s="140" t="s">
        <v>2</v>
      </c>
      <c r="D15" s="140" t="s">
        <v>3</v>
      </c>
      <c r="E15" s="140" t="s">
        <v>100</v>
      </c>
      <c r="F15" s="140"/>
      <c r="G15" s="140"/>
      <c r="H15" s="140"/>
    </row>
    <row r="16" spans="1:8" s="4" customFormat="1" ht="23.25" customHeight="1">
      <c r="A16" s="140"/>
      <c r="B16" s="140"/>
      <c r="C16" s="140"/>
      <c r="D16" s="140"/>
      <c r="E16" s="140" t="s">
        <v>4</v>
      </c>
      <c r="F16" s="140" t="s">
        <v>5</v>
      </c>
      <c r="G16" s="140"/>
      <c r="H16" s="140"/>
    </row>
    <row r="17" spans="1:8" s="4" customFormat="1" ht="12.75">
      <c r="A17" s="140"/>
      <c r="B17" s="140"/>
      <c r="C17" s="140"/>
      <c r="D17" s="140"/>
      <c r="E17" s="140"/>
      <c r="F17" s="3">
        <v>2016</v>
      </c>
      <c r="G17" s="3">
        <v>2017</v>
      </c>
      <c r="H17" s="3">
        <v>2018</v>
      </c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</row>
    <row r="19" spans="1:8" s="4" customFormat="1" ht="12.75">
      <c r="A19" s="125" t="s">
        <v>99</v>
      </c>
      <c r="B19" s="126"/>
      <c r="C19" s="126"/>
      <c r="D19" s="126"/>
      <c r="E19" s="126"/>
      <c r="F19" s="126"/>
      <c r="G19" s="126"/>
      <c r="H19" s="127"/>
    </row>
    <row r="20" spans="1:8" s="4" customFormat="1" ht="12.75" customHeight="1">
      <c r="A20" s="101" t="s">
        <v>103</v>
      </c>
      <c r="B20" s="6"/>
      <c r="C20" s="111" t="s">
        <v>19</v>
      </c>
      <c r="D20" s="113" t="s">
        <v>20</v>
      </c>
      <c r="E20" s="7">
        <f aca="true" t="shared" si="0" ref="E20:E34">F20+G20+H20</f>
        <v>788574.521</v>
      </c>
      <c r="F20" s="96">
        <f>SUM(F21:F34)-F32</f>
        <v>207105.14299999998</v>
      </c>
      <c r="G20" s="7">
        <f>SUM(G21:G34)-G32</f>
        <v>270157.5</v>
      </c>
      <c r="H20" s="7">
        <f>SUM(H21:H34)-H32</f>
        <v>311311.878</v>
      </c>
    </row>
    <row r="21" spans="1:10" s="4" customFormat="1" ht="25.5">
      <c r="A21" s="102"/>
      <c r="B21" s="8" t="s">
        <v>123</v>
      </c>
      <c r="C21" s="112"/>
      <c r="D21" s="114"/>
      <c r="E21" s="9">
        <f t="shared" si="0"/>
        <v>176785.326</v>
      </c>
      <c r="F21" s="89">
        <f>67467.227-17156.862-13000</f>
        <v>37310.365</v>
      </c>
      <c r="G21" s="9">
        <v>73173.513</v>
      </c>
      <c r="H21" s="9">
        <v>66301.448</v>
      </c>
      <c r="I21" s="72"/>
      <c r="J21" s="72"/>
    </row>
    <row r="22" spans="1:10" s="4" customFormat="1" ht="25.5">
      <c r="A22" s="102"/>
      <c r="B22" s="8" t="s">
        <v>122</v>
      </c>
      <c r="C22" s="112"/>
      <c r="D22" s="114"/>
      <c r="E22" s="9">
        <f t="shared" si="0"/>
        <v>177784.835</v>
      </c>
      <c r="F22" s="9">
        <v>56537.374</v>
      </c>
      <c r="G22" s="9">
        <v>50273.113</v>
      </c>
      <c r="H22" s="9">
        <v>70974.348</v>
      </c>
      <c r="I22" s="72"/>
      <c r="J22" s="72"/>
    </row>
    <row r="23" spans="1:10" s="4" customFormat="1" ht="25.5">
      <c r="A23" s="102"/>
      <c r="B23" s="8" t="s">
        <v>124</v>
      </c>
      <c r="C23" s="112"/>
      <c r="D23" s="114"/>
      <c r="E23" s="9">
        <f t="shared" si="0"/>
        <v>41000</v>
      </c>
      <c r="F23" s="9">
        <v>15000</v>
      </c>
      <c r="G23" s="9">
        <v>12300</v>
      </c>
      <c r="H23" s="9">
        <v>13700</v>
      </c>
      <c r="I23" s="72"/>
      <c r="J23" s="72"/>
    </row>
    <row r="24" spans="1:10" s="4" customFormat="1" ht="38.25">
      <c r="A24" s="102"/>
      <c r="B24" s="8" t="s">
        <v>148</v>
      </c>
      <c r="C24" s="112"/>
      <c r="D24" s="114"/>
      <c r="E24" s="9">
        <f t="shared" si="0"/>
        <v>19774</v>
      </c>
      <c r="F24" s="9">
        <v>19774</v>
      </c>
      <c r="G24" s="9">
        <v>0</v>
      </c>
      <c r="H24" s="9">
        <v>0</v>
      </c>
      <c r="I24" s="72"/>
      <c r="J24" s="72"/>
    </row>
    <row r="25" spans="1:10" s="4" customFormat="1" ht="25.5">
      <c r="A25" s="102"/>
      <c r="B25" s="8" t="s">
        <v>149</v>
      </c>
      <c r="C25" s="112"/>
      <c r="D25" s="114"/>
      <c r="E25" s="9">
        <f t="shared" si="0"/>
        <v>3773.362</v>
      </c>
      <c r="F25" s="9">
        <v>3773.362</v>
      </c>
      <c r="G25" s="9">
        <v>0</v>
      </c>
      <c r="H25" s="9">
        <v>0</v>
      </c>
      <c r="I25" s="72"/>
      <c r="J25" s="72"/>
    </row>
    <row r="26" spans="1:10" s="4" customFormat="1" ht="12.75">
      <c r="A26" s="102"/>
      <c r="B26" s="8" t="s">
        <v>125</v>
      </c>
      <c r="C26" s="112"/>
      <c r="D26" s="114"/>
      <c r="E26" s="9">
        <f t="shared" si="0"/>
        <v>130</v>
      </c>
      <c r="F26" s="9">
        <v>130</v>
      </c>
      <c r="G26" s="9">
        <v>0</v>
      </c>
      <c r="H26" s="9">
        <v>0</v>
      </c>
      <c r="I26" s="72"/>
      <c r="J26" s="72"/>
    </row>
    <row r="27" spans="1:10" s="4" customFormat="1" ht="38.25">
      <c r="A27" s="102"/>
      <c r="B27" s="8" t="s">
        <v>126</v>
      </c>
      <c r="C27" s="112"/>
      <c r="D27" s="114"/>
      <c r="E27" s="9">
        <f t="shared" si="0"/>
        <v>157419.39</v>
      </c>
      <c r="F27" s="9">
        <v>20000</v>
      </c>
      <c r="G27" s="9">
        <v>63871</v>
      </c>
      <c r="H27" s="9">
        <v>73548.39</v>
      </c>
      <c r="I27" s="72"/>
      <c r="J27" s="72"/>
    </row>
    <row r="28" spans="1:10" s="4" customFormat="1" ht="12.75">
      <c r="A28" s="102"/>
      <c r="B28" s="8" t="s">
        <v>127</v>
      </c>
      <c r="C28" s="112"/>
      <c r="D28" s="114"/>
      <c r="E28" s="9">
        <f t="shared" si="0"/>
        <v>22844.944</v>
      </c>
      <c r="F28" s="9">
        <v>6060.637</v>
      </c>
      <c r="G28" s="9">
        <v>9324.615</v>
      </c>
      <c r="H28" s="9">
        <v>7459.692</v>
      </c>
      <c r="I28" s="72"/>
      <c r="J28" s="72"/>
    </row>
    <row r="29" spans="1:10" s="4" customFormat="1" ht="25.5">
      <c r="A29" s="102"/>
      <c r="B29" s="8" t="s">
        <v>246</v>
      </c>
      <c r="C29" s="112"/>
      <c r="D29" s="114"/>
      <c r="E29" s="9">
        <f t="shared" si="0"/>
        <v>152353.259</v>
      </c>
      <c r="F29" s="89">
        <f>15000</f>
        <v>15000</v>
      </c>
      <c r="G29" s="9">
        <v>58825.259</v>
      </c>
      <c r="H29" s="9">
        <v>78528</v>
      </c>
      <c r="I29" s="98"/>
      <c r="J29" s="72"/>
    </row>
    <row r="30" spans="1:10" s="4" customFormat="1" ht="38.25">
      <c r="A30" s="102"/>
      <c r="B30" s="8" t="s">
        <v>270</v>
      </c>
      <c r="C30" s="112"/>
      <c r="D30" s="114"/>
      <c r="E30" s="9">
        <f t="shared" si="0"/>
        <v>30156.862</v>
      </c>
      <c r="F30" s="9">
        <f>17156.862+13000</f>
        <v>30156.862</v>
      </c>
      <c r="G30" s="9"/>
      <c r="H30" s="9"/>
      <c r="I30" s="98"/>
      <c r="J30" s="72"/>
    </row>
    <row r="31" spans="1:10" s="4" customFormat="1" ht="12.75">
      <c r="A31" s="102"/>
      <c r="B31" s="8" t="s">
        <v>207</v>
      </c>
      <c r="C31" s="112"/>
      <c r="D31" s="114"/>
      <c r="E31" s="9">
        <f t="shared" si="0"/>
        <v>1078</v>
      </c>
      <c r="F31" s="9">
        <f>F32</f>
        <v>358</v>
      </c>
      <c r="G31" s="9">
        <v>360</v>
      </c>
      <c r="H31" s="9">
        <v>360</v>
      </c>
      <c r="I31" s="72"/>
      <c r="J31" s="72"/>
    </row>
    <row r="32" spans="1:10" s="4" customFormat="1" ht="38.25">
      <c r="A32" s="102"/>
      <c r="B32" s="21" t="s">
        <v>208</v>
      </c>
      <c r="C32" s="112"/>
      <c r="D32" s="114"/>
      <c r="E32" s="9"/>
      <c r="F32" s="9">
        <v>358</v>
      </c>
      <c r="G32" s="9">
        <v>360</v>
      </c>
      <c r="H32" s="9">
        <v>360</v>
      </c>
      <c r="I32" s="72"/>
      <c r="J32" s="72"/>
    </row>
    <row r="33" spans="1:10" s="4" customFormat="1" ht="12.75">
      <c r="A33" s="102"/>
      <c r="B33" s="8" t="s">
        <v>133</v>
      </c>
      <c r="C33" s="112"/>
      <c r="D33" s="114"/>
      <c r="E33" s="9">
        <f t="shared" si="0"/>
        <v>3980</v>
      </c>
      <c r="F33" s="9">
        <v>2390</v>
      </c>
      <c r="G33" s="9">
        <v>1590</v>
      </c>
      <c r="H33" s="9">
        <v>0</v>
      </c>
      <c r="I33" s="72"/>
      <c r="J33" s="72"/>
    </row>
    <row r="34" spans="1:10" s="4" customFormat="1" ht="38.25">
      <c r="A34" s="102"/>
      <c r="B34" s="8" t="s">
        <v>128</v>
      </c>
      <c r="C34" s="112"/>
      <c r="D34" s="114"/>
      <c r="E34" s="9">
        <f t="shared" si="0"/>
        <v>1494.5430000000001</v>
      </c>
      <c r="F34" s="9">
        <v>614.543</v>
      </c>
      <c r="G34" s="9">
        <v>440</v>
      </c>
      <c r="H34" s="9">
        <v>440</v>
      </c>
      <c r="I34" s="72"/>
      <c r="J34" s="72"/>
    </row>
    <row r="35" spans="1:8" s="4" customFormat="1" ht="12.75">
      <c r="A35" s="125" t="s">
        <v>101</v>
      </c>
      <c r="B35" s="126"/>
      <c r="C35" s="126"/>
      <c r="D35" s="126"/>
      <c r="E35" s="126"/>
      <c r="F35" s="126"/>
      <c r="G35" s="126"/>
      <c r="H35" s="127"/>
    </row>
    <row r="36" spans="1:8" s="4" customFormat="1" ht="12.75">
      <c r="A36" s="128" t="s">
        <v>104</v>
      </c>
      <c r="B36" s="6"/>
      <c r="C36" s="122" t="s">
        <v>19</v>
      </c>
      <c r="D36" s="122" t="s">
        <v>20</v>
      </c>
      <c r="E36" s="7">
        <f>F36+G36+H36</f>
        <v>54262.70376999999</v>
      </c>
      <c r="F36" s="7">
        <f>SUM(F37:F46)</f>
        <v>34949.373999999996</v>
      </c>
      <c r="G36" s="7">
        <f>SUM(G37:G46)</f>
        <v>9398.214</v>
      </c>
      <c r="H36" s="7">
        <f>SUM(H37:H46)</f>
        <v>9915.11577</v>
      </c>
    </row>
    <row r="37" spans="1:8" s="4" customFormat="1" ht="51">
      <c r="A37" s="136"/>
      <c r="B37" s="8" t="s">
        <v>129</v>
      </c>
      <c r="C37" s="124"/>
      <c r="D37" s="124"/>
      <c r="E37" s="9">
        <f aca="true" t="shared" si="1" ref="E37:E46">F37+G37+H37</f>
        <v>25760.374</v>
      </c>
      <c r="F37" s="9">
        <v>25760.374</v>
      </c>
      <c r="G37" s="9"/>
      <c r="H37" s="9"/>
    </row>
    <row r="38" spans="1:8" s="4" customFormat="1" ht="89.25">
      <c r="A38" s="136"/>
      <c r="B38" s="8" t="s">
        <v>130</v>
      </c>
      <c r="C38" s="124"/>
      <c r="D38" s="124"/>
      <c r="E38" s="9">
        <f t="shared" si="1"/>
        <v>2271.125775</v>
      </c>
      <c r="F38" s="9">
        <v>705</v>
      </c>
      <c r="G38" s="9">
        <f>F38*1.081</f>
        <v>762.105</v>
      </c>
      <c r="H38" s="9">
        <f>G38*1.055</f>
        <v>804.020775</v>
      </c>
    </row>
    <row r="39" spans="1:8" s="4" customFormat="1" ht="63.75">
      <c r="A39" s="136"/>
      <c r="B39" s="8" t="s">
        <v>150</v>
      </c>
      <c r="C39" s="124"/>
      <c r="D39" s="124"/>
      <c r="E39" s="9">
        <f t="shared" si="1"/>
        <v>11336.300145</v>
      </c>
      <c r="F39" s="9">
        <v>3519</v>
      </c>
      <c r="G39" s="9">
        <f>F39*1.081</f>
        <v>3804.0389999999998</v>
      </c>
      <c r="H39" s="9">
        <f>G39*1.055</f>
        <v>4013.2611449999995</v>
      </c>
    </row>
    <row r="40" spans="1:8" s="4" customFormat="1" ht="51">
      <c r="A40" s="136"/>
      <c r="B40" s="8" t="s">
        <v>194</v>
      </c>
      <c r="C40" s="124"/>
      <c r="D40" s="124"/>
      <c r="E40" s="9">
        <f t="shared" si="1"/>
        <v>495</v>
      </c>
      <c r="F40" s="9">
        <v>495</v>
      </c>
      <c r="G40" s="9"/>
      <c r="H40" s="9"/>
    </row>
    <row r="41" spans="1:8" s="4" customFormat="1" ht="25.5">
      <c r="A41" s="136"/>
      <c r="B41" s="36" t="s">
        <v>212</v>
      </c>
      <c r="C41" s="124"/>
      <c r="D41" s="124"/>
      <c r="E41" s="9">
        <v>45.181</v>
      </c>
      <c r="F41" s="9">
        <v>211</v>
      </c>
      <c r="G41" s="9">
        <f aca="true" t="shared" si="2" ref="G41:G46">F41*1.081</f>
        <v>228.09099999999998</v>
      </c>
      <c r="H41" s="9">
        <f aca="true" t="shared" si="3" ref="H41:H46">G41*1.055</f>
        <v>240.63600499999995</v>
      </c>
    </row>
    <row r="42" spans="1:8" s="4" customFormat="1" ht="12.75">
      <c r="A42" s="136"/>
      <c r="B42" s="36" t="s">
        <v>213</v>
      </c>
      <c r="C42" s="124"/>
      <c r="D42" s="124"/>
      <c r="E42" s="9">
        <v>119.998</v>
      </c>
      <c r="F42" s="9">
        <v>95</v>
      </c>
      <c r="G42" s="9">
        <f t="shared" si="2"/>
        <v>102.695</v>
      </c>
      <c r="H42" s="9">
        <f t="shared" si="3"/>
        <v>108.34322499999999</v>
      </c>
    </row>
    <row r="43" spans="1:8" s="4" customFormat="1" ht="12.75">
      <c r="A43" s="136"/>
      <c r="B43" s="36" t="s">
        <v>214</v>
      </c>
      <c r="C43" s="124"/>
      <c r="D43" s="124"/>
      <c r="E43" s="9">
        <f t="shared" si="1"/>
        <v>956.7721349999999</v>
      </c>
      <c r="F43" s="9">
        <v>297</v>
      </c>
      <c r="G43" s="9">
        <f t="shared" si="2"/>
        <v>321.057</v>
      </c>
      <c r="H43" s="9">
        <f t="shared" si="3"/>
        <v>338.715135</v>
      </c>
    </row>
    <row r="44" spans="1:8" s="4" customFormat="1" ht="12.75">
      <c r="A44" s="136"/>
      <c r="B44" s="36" t="s">
        <v>215</v>
      </c>
      <c r="C44" s="124"/>
      <c r="D44" s="124"/>
      <c r="E44" s="9">
        <f t="shared" si="1"/>
        <v>280.26658499999996</v>
      </c>
      <c r="F44" s="9">
        <v>87</v>
      </c>
      <c r="G44" s="9">
        <f t="shared" si="2"/>
        <v>94.047</v>
      </c>
      <c r="H44" s="9">
        <f t="shared" si="3"/>
        <v>99.219585</v>
      </c>
    </row>
    <row r="45" spans="1:8" s="4" customFormat="1" ht="12.75">
      <c r="A45" s="136"/>
      <c r="B45" s="36" t="s">
        <v>216</v>
      </c>
      <c r="C45" s="124"/>
      <c r="D45" s="124"/>
      <c r="E45" s="9">
        <f t="shared" si="1"/>
        <v>10434.292745</v>
      </c>
      <c r="F45" s="9">
        <v>3239</v>
      </c>
      <c r="G45" s="9">
        <f t="shared" si="2"/>
        <v>3501.359</v>
      </c>
      <c r="H45" s="9">
        <f t="shared" si="3"/>
        <v>3693.933745</v>
      </c>
    </row>
    <row r="46" spans="1:8" s="4" customFormat="1" ht="38.25">
      <c r="A46" s="136"/>
      <c r="B46" s="36" t="s">
        <v>217</v>
      </c>
      <c r="C46" s="124"/>
      <c r="D46" s="124"/>
      <c r="E46" s="9">
        <f t="shared" si="1"/>
        <v>1742.807155</v>
      </c>
      <c r="F46" s="9">
        <v>541</v>
      </c>
      <c r="G46" s="9">
        <f t="shared" si="2"/>
        <v>584.821</v>
      </c>
      <c r="H46" s="9">
        <f t="shared" si="3"/>
        <v>616.9861549999999</v>
      </c>
    </row>
    <row r="47" spans="1:8" s="4" customFormat="1" ht="12.75">
      <c r="A47" s="125" t="s">
        <v>102</v>
      </c>
      <c r="B47" s="126"/>
      <c r="C47" s="126"/>
      <c r="D47" s="126"/>
      <c r="E47" s="126"/>
      <c r="F47" s="126"/>
      <c r="G47" s="126"/>
      <c r="H47" s="127"/>
    </row>
    <row r="48" spans="1:8" s="4" customFormat="1" ht="12.75" customHeight="1">
      <c r="A48" s="105" t="s">
        <v>105</v>
      </c>
      <c r="B48" s="6"/>
      <c r="C48" s="121" t="s">
        <v>19</v>
      </c>
      <c r="D48" s="121" t="s">
        <v>20</v>
      </c>
      <c r="E48" s="7">
        <f>F48+G48+H48</f>
        <v>178863.372</v>
      </c>
      <c r="F48" s="7">
        <f>SUM(F49:F49)</f>
        <v>140217.796</v>
      </c>
      <c r="G48" s="7">
        <f>SUM(G49:G49)</f>
        <v>31388.812</v>
      </c>
      <c r="H48" s="7">
        <f>SUM(H49:H49)</f>
        <v>7256.764</v>
      </c>
    </row>
    <row r="49" spans="1:8" s="4" customFormat="1" ht="38.25">
      <c r="A49" s="105"/>
      <c r="B49" s="8" t="s">
        <v>131</v>
      </c>
      <c r="C49" s="121"/>
      <c r="D49" s="121"/>
      <c r="E49" s="9">
        <f>F49+G49+H49</f>
        <v>178863.372</v>
      </c>
      <c r="F49" s="9">
        <f>2138.644+3473.867+8606.95+4555.546+13693.809+55146.847+35398.531+17207.502-3.9</f>
        <v>140217.796</v>
      </c>
      <c r="G49" s="9">
        <v>31388.812</v>
      </c>
      <c r="H49" s="9">
        <v>7256.764</v>
      </c>
    </row>
    <row r="50" spans="1:8" s="4" customFormat="1" ht="12.75">
      <c r="A50" s="46"/>
      <c r="B50" s="45"/>
      <c r="C50" s="6"/>
      <c r="D50" s="6"/>
      <c r="E50" s="7">
        <f>F50+G50+H50</f>
        <v>14337.692</v>
      </c>
      <c r="F50" s="7">
        <f>F51+F53</f>
        <v>4942.1230000000005</v>
      </c>
      <c r="G50" s="7">
        <f>G51+G53</f>
        <v>9395.569</v>
      </c>
      <c r="H50" s="7">
        <f>H51+H53</f>
        <v>0</v>
      </c>
    </row>
    <row r="51" spans="1:8" s="4" customFormat="1" ht="38.25" customHeight="1">
      <c r="A51" s="92" t="s">
        <v>105</v>
      </c>
      <c r="B51" s="130" t="s">
        <v>265</v>
      </c>
      <c r="C51" s="121" t="s">
        <v>262</v>
      </c>
      <c r="D51" s="121" t="s">
        <v>20</v>
      </c>
      <c r="E51" s="115">
        <f>F51+G51+H51</f>
        <v>6280.843000000001</v>
      </c>
      <c r="F51" s="115">
        <v>4924.761</v>
      </c>
      <c r="G51" s="115">
        <v>1356.082</v>
      </c>
      <c r="H51" s="115"/>
    </row>
    <row r="52" spans="1:8" s="4" customFormat="1" ht="12.75">
      <c r="A52" s="93"/>
      <c r="B52" s="131"/>
      <c r="C52" s="121"/>
      <c r="D52" s="121"/>
      <c r="E52" s="116"/>
      <c r="F52" s="116"/>
      <c r="G52" s="116"/>
      <c r="H52" s="116"/>
    </row>
    <row r="53" spans="1:8" s="4" customFormat="1" ht="38.25">
      <c r="A53" s="94" t="s">
        <v>263</v>
      </c>
      <c r="B53" s="95" t="s">
        <v>264</v>
      </c>
      <c r="C53" s="6" t="s">
        <v>262</v>
      </c>
      <c r="D53" s="6" t="s">
        <v>20</v>
      </c>
      <c r="E53" s="9">
        <f>F53+G53</f>
        <v>8056.849</v>
      </c>
      <c r="F53" s="9">
        <v>17.362</v>
      </c>
      <c r="G53" s="9">
        <v>8039.487</v>
      </c>
      <c r="H53" s="9"/>
    </row>
    <row r="54" spans="1:8" s="2" customFormat="1" ht="12.75">
      <c r="A54" s="135" t="s">
        <v>113</v>
      </c>
      <c r="B54" s="135"/>
      <c r="C54" s="135"/>
      <c r="D54" s="135"/>
      <c r="E54" s="135"/>
      <c r="F54" s="135"/>
      <c r="G54" s="135"/>
      <c r="H54" s="135"/>
    </row>
    <row r="55" spans="1:8" s="2" customFormat="1" ht="12.75">
      <c r="A55" s="120" t="s">
        <v>68</v>
      </c>
      <c r="B55" s="6"/>
      <c r="C55" s="121" t="s">
        <v>19</v>
      </c>
      <c r="D55" s="121" t="s">
        <v>20</v>
      </c>
      <c r="E55" s="7">
        <f aca="true" t="shared" si="4" ref="E55:E77">F55+G55+H55</f>
        <v>261497.70522154</v>
      </c>
      <c r="F55" s="7">
        <f>SUM(F56:F66)</f>
        <v>81173.788</v>
      </c>
      <c r="G55" s="7">
        <f>SUM(G56:G66)</f>
        <v>87748.86482800002</v>
      </c>
      <c r="H55" s="7">
        <f>SUM(H56:H66)</f>
        <v>92575.05239354</v>
      </c>
    </row>
    <row r="56" spans="1:10" ht="12.75" customHeight="1">
      <c r="A56" s="120"/>
      <c r="B56" s="8" t="s">
        <v>63</v>
      </c>
      <c r="C56" s="121"/>
      <c r="D56" s="121"/>
      <c r="E56" s="9">
        <f t="shared" si="4"/>
        <v>159234.004693645</v>
      </c>
      <c r="F56" s="9">
        <v>49429.219</v>
      </c>
      <c r="G56" s="9">
        <f>F56*1.081</f>
        <v>53432.985738999996</v>
      </c>
      <c r="H56" s="9">
        <f>G56*1.055</f>
        <v>56371.799954644994</v>
      </c>
      <c r="I56" s="73"/>
      <c r="J56" s="74"/>
    </row>
    <row r="57" spans="1:9" s="55" customFormat="1" ht="12.75">
      <c r="A57" s="120"/>
      <c r="B57" s="8" t="s">
        <v>203</v>
      </c>
      <c r="C57" s="121"/>
      <c r="D57" s="121"/>
      <c r="E57" s="9">
        <f t="shared" si="4"/>
        <v>6442.848792354999</v>
      </c>
      <c r="F57" s="9">
        <v>1999.981</v>
      </c>
      <c r="G57" s="9">
        <f>F57*1.081</f>
        <v>2161.979461</v>
      </c>
      <c r="H57" s="9">
        <f>G57*1.055</f>
        <v>2280.8883313549995</v>
      </c>
      <c r="I57" s="66"/>
    </row>
    <row r="58" spans="1:10" ht="25.5">
      <c r="A58" s="120"/>
      <c r="B58" s="10" t="s">
        <v>147</v>
      </c>
      <c r="C58" s="121"/>
      <c r="D58" s="121"/>
      <c r="E58" s="9">
        <f t="shared" si="4"/>
        <v>25666.620566999994</v>
      </c>
      <c r="F58" s="9">
        <v>7967.4</v>
      </c>
      <c r="G58" s="9">
        <f>F58*1.081</f>
        <v>8612.759399999999</v>
      </c>
      <c r="H58" s="9">
        <f>G58*1.055</f>
        <v>9086.461166999998</v>
      </c>
      <c r="I58" s="73"/>
      <c r="J58" s="74"/>
    </row>
    <row r="59" spans="1:10" ht="25.5">
      <c r="A59" s="120"/>
      <c r="B59" s="10" t="s">
        <v>64</v>
      </c>
      <c r="C59" s="121"/>
      <c r="D59" s="121"/>
      <c r="E59" s="9">
        <f t="shared" si="4"/>
        <v>48804.031713129996</v>
      </c>
      <c r="F59" s="9">
        <v>15149.686</v>
      </c>
      <c r="G59" s="9">
        <f aca="true" t="shared" si="5" ref="G59:G66">F59*1.081</f>
        <v>16376.810565999998</v>
      </c>
      <c r="H59" s="9">
        <f aca="true" t="shared" si="6" ref="H59:H66">G59*1.055</f>
        <v>17277.53514713</v>
      </c>
      <c r="I59" s="73"/>
      <c r="J59" s="74"/>
    </row>
    <row r="60" spans="1:10" ht="12.75">
      <c r="A60" s="120"/>
      <c r="B60" s="10" t="s">
        <v>65</v>
      </c>
      <c r="C60" s="121"/>
      <c r="D60" s="121"/>
      <c r="E60" s="9">
        <f t="shared" si="4"/>
        <v>7512.0078279399995</v>
      </c>
      <c r="F60" s="9">
        <v>2331.868</v>
      </c>
      <c r="G60" s="9">
        <f t="shared" si="5"/>
        <v>2520.749308</v>
      </c>
      <c r="H60" s="9">
        <f t="shared" si="6"/>
        <v>2659.3905199399996</v>
      </c>
      <c r="I60" s="73"/>
      <c r="J60" s="74"/>
    </row>
    <row r="61" spans="1:10" ht="12.75">
      <c r="A61" s="120"/>
      <c r="B61" s="10" t="s">
        <v>66</v>
      </c>
      <c r="C61" s="121"/>
      <c r="D61" s="121"/>
      <c r="E61" s="9">
        <f t="shared" si="4"/>
        <v>1819.75482913</v>
      </c>
      <c r="F61" s="9">
        <f>564.886</f>
        <v>564.886</v>
      </c>
      <c r="G61" s="9">
        <f t="shared" si="5"/>
        <v>610.641766</v>
      </c>
      <c r="H61" s="9">
        <f t="shared" si="6"/>
        <v>644.2270631299999</v>
      </c>
      <c r="I61" s="73"/>
      <c r="J61" s="74"/>
    </row>
    <row r="62" spans="1:10" ht="25.5">
      <c r="A62" s="120"/>
      <c r="B62" s="10" t="s">
        <v>260</v>
      </c>
      <c r="C62" s="121"/>
      <c r="D62" s="121"/>
      <c r="E62" s="9">
        <f t="shared" si="4"/>
        <v>248.40639505000001</v>
      </c>
      <c r="F62" s="9">
        <v>77.11</v>
      </c>
      <c r="G62" s="9">
        <f t="shared" si="5"/>
        <v>83.35591</v>
      </c>
      <c r="H62" s="9">
        <f t="shared" si="6"/>
        <v>87.94048504999999</v>
      </c>
      <c r="I62" s="73"/>
      <c r="J62" s="74"/>
    </row>
    <row r="63" spans="1:10" ht="12.75">
      <c r="A63" s="120"/>
      <c r="B63" s="10" t="s">
        <v>28</v>
      </c>
      <c r="C63" s="121"/>
      <c r="D63" s="121"/>
      <c r="E63" s="9">
        <f t="shared" si="4"/>
        <v>1356.85751727</v>
      </c>
      <c r="F63" s="9">
        <v>421.194</v>
      </c>
      <c r="G63" s="9">
        <f t="shared" si="5"/>
        <v>455.310714</v>
      </c>
      <c r="H63" s="9">
        <f t="shared" si="6"/>
        <v>480.35280327</v>
      </c>
      <c r="I63" s="73"/>
      <c r="J63" s="74"/>
    </row>
    <row r="64" spans="1:10" ht="38.25">
      <c r="A64" s="120"/>
      <c r="B64" s="10" t="s">
        <v>138</v>
      </c>
      <c r="C64" s="121"/>
      <c r="D64" s="121"/>
      <c r="E64" s="9">
        <f t="shared" si="4"/>
        <v>509.19606311999996</v>
      </c>
      <c r="F64" s="9">
        <v>158.064</v>
      </c>
      <c r="G64" s="9">
        <f t="shared" si="5"/>
        <v>170.86718399999998</v>
      </c>
      <c r="H64" s="9">
        <f t="shared" si="6"/>
        <v>180.26487911999996</v>
      </c>
      <c r="I64" s="73"/>
      <c r="J64" s="74"/>
    </row>
    <row r="65" spans="1:10" ht="25.5">
      <c r="A65" s="120"/>
      <c r="B65" s="10" t="s">
        <v>259</v>
      </c>
      <c r="C65" s="121"/>
      <c r="D65" s="121"/>
      <c r="E65" s="9">
        <f t="shared" si="4"/>
        <v>1085.80429357</v>
      </c>
      <c r="F65" s="9">
        <v>337.054</v>
      </c>
      <c r="G65" s="9">
        <f t="shared" si="5"/>
        <v>364.355374</v>
      </c>
      <c r="H65" s="9">
        <f t="shared" si="6"/>
        <v>384.39491956999996</v>
      </c>
      <c r="I65" s="73"/>
      <c r="J65" s="74"/>
    </row>
    <row r="66" spans="1:10" ht="25.5">
      <c r="A66" s="120"/>
      <c r="B66" s="10" t="s">
        <v>82</v>
      </c>
      <c r="C66" s="121"/>
      <c r="D66" s="121"/>
      <c r="E66" s="9">
        <f>F66+G66+H66</f>
        <v>8818.17252933</v>
      </c>
      <c r="F66" s="9">
        <v>2737.326</v>
      </c>
      <c r="G66" s="9">
        <f t="shared" si="5"/>
        <v>2959.049406</v>
      </c>
      <c r="H66" s="9">
        <f t="shared" si="6"/>
        <v>3121.79712333</v>
      </c>
      <c r="I66" s="73"/>
      <c r="J66" s="74"/>
    </row>
    <row r="67" spans="1:8" ht="12.75" customHeight="1">
      <c r="A67" s="117" t="s">
        <v>69</v>
      </c>
      <c r="B67" s="10"/>
      <c r="C67" s="122" t="s">
        <v>19</v>
      </c>
      <c r="D67" s="122" t="s">
        <v>20</v>
      </c>
      <c r="E67" s="7">
        <f t="shared" si="4"/>
        <v>41141.082611165</v>
      </c>
      <c r="F67" s="7">
        <f>SUM(F68:F72)</f>
        <v>12770.963</v>
      </c>
      <c r="G67" s="7">
        <f>SUM(G68:G72)</f>
        <v>13805.411003000001</v>
      </c>
      <c r="H67" s="7">
        <f>SUM(H68:H72)</f>
        <v>14564.708608165</v>
      </c>
    </row>
    <row r="68" spans="1:8" ht="12.75">
      <c r="A68" s="118"/>
      <c r="B68" s="10" t="s">
        <v>139</v>
      </c>
      <c r="C68" s="124"/>
      <c r="D68" s="124"/>
      <c r="E68" s="9">
        <f t="shared" si="4"/>
        <v>32148.761445989996</v>
      </c>
      <c r="F68" s="9">
        <v>9979.578</v>
      </c>
      <c r="G68" s="9">
        <f>F68*1.081</f>
        <v>10787.923818</v>
      </c>
      <c r="H68" s="9">
        <f>G68*1.055</f>
        <v>11381.259627989999</v>
      </c>
    </row>
    <row r="69" spans="1:8" ht="25.5">
      <c r="A69" s="118"/>
      <c r="B69" s="8" t="s">
        <v>27</v>
      </c>
      <c r="C69" s="124"/>
      <c r="D69" s="124"/>
      <c r="E69" s="9">
        <f t="shared" si="4"/>
        <v>4501.33262859</v>
      </c>
      <c r="F69" s="9">
        <v>1397.298</v>
      </c>
      <c r="G69" s="9">
        <f>F69*1.081</f>
        <v>1510.479138</v>
      </c>
      <c r="H69" s="9">
        <f>G69*1.055</f>
        <v>1593.5554905899999</v>
      </c>
    </row>
    <row r="70" spans="1:8" ht="12.75">
      <c r="A70" s="118"/>
      <c r="B70" s="10" t="s">
        <v>70</v>
      </c>
      <c r="C70" s="124"/>
      <c r="D70" s="124"/>
      <c r="E70" s="9">
        <f t="shared" si="4"/>
        <v>683.7860383</v>
      </c>
      <c r="F70" s="9">
        <v>212.26</v>
      </c>
      <c r="G70" s="9">
        <f>F70*1.081</f>
        <v>229.45306</v>
      </c>
      <c r="H70" s="9">
        <f>G70*1.055</f>
        <v>242.0729783</v>
      </c>
    </row>
    <row r="71" spans="1:8" ht="12.75">
      <c r="A71" s="118"/>
      <c r="B71" s="10" t="s">
        <v>71</v>
      </c>
      <c r="C71" s="124"/>
      <c r="D71" s="124"/>
      <c r="E71" s="9">
        <f t="shared" si="4"/>
        <v>352.62690721</v>
      </c>
      <c r="F71" s="9">
        <v>109.462</v>
      </c>
      <c r="G71" s="9">
        <f>F71*1.081</f>
        <v>118.328422</v>
      </c>
      <c r="H71" s="9">
        <f>G71*1.055</f>
        <v>124.83648520999999</v>
      </c>
    </row>
    <row r="72" spans="1:8" ht="12.75">
      <c r="A72" s="118"/>
      <c r="B72" s="10" t="s">
        <v>72</v>
      </c>
      <c r="C72" s="124"/>
      <c r="D72" s="124"/>
      <c r="E72" s="9">
        <f t="shared" si="4"/>
        <v>3454.5755910749995</v>
      </c>
      <c r="F72" s="9">
        <v>1072.365</v>
      </c>
      <c r="G72" s="9">
        <f>F72*1.081</f>
        <v>1159.226565</v>
      </c>
      <c r="H72" s="9">
        <f>G72*1.055</f>
        <v>1222.984026075</v>
      </c>
    </row>
    <row r="73" spans="1:8" ht="12.75">
      <c r="A73" s="120" t="s">
        <v>73</v>
      </c>
      <c r="B73" s="10"/>
      <c r="C73" s="121" t="s">
        <v>19</v>
      </c>
      <c r="D73" s="122" t="s">
        <v>20</v>
      </c>
      <c r="E73" s="7">
        <f t="shared" si="4"/>
        <v>472.68409214999997</v>
      </c>
      <c r="F73" s="7">
        <f>SUM(F74:F77)</f>
        <v>146.73</v>
      </c>
      <c r="G73" s="7">
        <f>SUM(G74:G77)</f>
        <v>158.61513</v>
      </c>
      <c r="H73" s="7">
        <f>SUM(H74:H77)</f>
        <v>167.33896215</v>
      </c>
    </row>
    <row r="74" spans="1:8" ht="25.5">
      <c r="A74" s="120"/>
      <c r="B74" s="10" t="s">
        <v>74</v>
      </c>
      <c r="C74" s="121"/>
      <c r="D74" s="124"/>
      <c r="E74" s="9">
        <f t="shared" si="4"/>
        <v>62.228846235000006</v>
      </c>
      <c r="F74" s="9">
        <v>19.317</v>
      </c>
      <c r="G74" s="9">
        <f>F74*1.081</f>
        <v>20.881677</v>
      </c>
      <c r="H74" s="9">
        <f aca="true" t="shared" si="7" ref="H74:H88">G74*1.055</f>
        <v>22.030169235</v>
      </c>
    </row>
    <row r="75" spans="1:8" ht="25.5">
      <c r="A75" s="120"/>
      <c r="B75" s="10" t="s">
        <v>75</v>
      </c>
      <c r="C75" s="121"/>
      <c r="D75" s="124"/>
      <c r="E75" s="9">
        <f t="shared" si="4"/>
        <v>85.288021125</v>
      </c>
      <c r="F75" s="9">
        <v>26.475</v>
      </c>
      <c r="G75" s="9">
        <f>F75*1.081</f>
        <v>28.619475</v>
      </c>
      <c r="H75" s="9">
        <f t="shared" si="7"/>
        <v>30.193546125</v>
      </c>
    </row>
    <row r="76" spans="1:8" ht="25.5">
      <c r="A76" s="120"/>
      <c r="B76" s="10" t="s">
        <v>76</v>
      </c>
      <c r="C76" s="121"/>
      <c r="D76" s="124"/>
      <c r="E76" s="9">
        <f t="shared" si="4"/>
        <v>286.05553963499995</v>
      </c>
      <c r="F76" s="9">
        <v>88.797</v>
      </c>
      <c r="G76" s="9">
        <f>F76*1.081</f>
        <v>95.98955699999999</v>
      </c>
      <c r="H76" s="9">
        <f t="shared" si="7"/>
        <v>101.26898263499999</v>
      </c>
    </row>
    <row r="77" spans="1:8" ht="38.25">
      <c r="A77" s="120"/>
      <c r="B77" s="10" t="s">
        <v>77</v>
      </c>
      <c r="C77" s="121"/>
      <c r="D77" s="123"/>
      <c r="E77" s="9">
        <f t="shared" si="4"/>
        <v>39.111685154999996</v>
      </c>
      <c r="F77" s="9">
        <v>12.141</v>
      </c>
      <c r="G77" s="9">
        <f>F77*1.081</f>
        <v>13.124421</v>
      </c>
      <c r="H77" s="9">
        <f t="shared" si="7"/>
        <v>13.846264154999998</v>
      </c>
    </row>
    <row r="78" spans="1:8" ht="12.75" customHeight="1">
      <c r="A78" s="117" t="s">
        <v>78</v>
      </c>
      <c r="B78" s="10"/>
      <c r="C78" s="122" t="s">
        <v>19</v>
      </c>
      <c r="D78" s="122" t="s">
        <v>20</v>
      </c>
      <c r="E78" s="7">
        <f aca="true" t="shared" si="8" ref="E78:E88">F78+G78+H78</f>
        <v>337033.476832685</v>
      </c>
      <c r="F78" s="7">
        <f>SUM(F79:F88)</f>
        <v>104621.50700000001</v>
      </c>
      <c r="G78" s="7">
        <f>SUM(G79:G88)</f>
        <v>113095.84906700002</v>
      </c>
      <c r="H78" s="7">
        <f>SUM(H79:H88)</f>
        <v>119316.120765685</v>
      </c>
    </row>
    <row r="79" spans="1:8" ht="12.75">
      <c r="A79" s="118"/>
      <c r="B79" s="10" t="s">
        <v>141</v>
      </c>
      <c r="C79" s="124"/>
      <c r="D79" s="124"/>
      <c r="E79" s="9">
        <f t="shared" si="8"/>
        <v>181227.915287155</v>
      </c>
      <c r="F79" s="9">
        <v>56256.541</v>
      </c>
      <c r="G79" s="9">
        <f>F79*1.081</f>
        <v>60813.320820999994</v>
      </c>
      <c r="H79" s="9">
        <f t="shared" si="7"/>
        <v>64158.05346615499</v>
      </c>
    </row>
    <row r="80" spans="1:8" ht="25.5">
      <c r="A80" s="118"/>
      <c r="B80" s="10" t="s">
        <v>200</v>
      </c>
      <c r="C80" s="124"/>
      <c r="D80" s="124"/>
      <c r="E80" s="9">
        <f t="shared" si="8"/>
        <v>25771.64</v>
      </c>
      <c r="F80" s="9">
        <v>8000</v>
      </c>
      <c r="G80" s="9">
        <f aca="true" t="shared" si="9" ref="G80:G88">F80*1.081</f>
        <v>8648</v>
      </c>
      <c r="H80" s="9">
        <f t="shared" si="7"/>
        <v>9123.64</v>
      </c>
    </row>
    <row r="81" spans="1:8" ht="25.5">
      <c r="A81" s="118"/>
      <c r="B81" s="10" t="s">
        <v>144</v>
      </c>
      <c r="C81" s="124"/>
      <c r="D81" s="124"/>
      <c r="E81" s="9">
        <f t="shared" si="8"/>
        <v>2040.4148322650003</v>
      </c>
      <c r="F81" s="9">
        <v>633.383</v>
      </c>
      <c r="G81" s="9">
        <f t="shared" si="9"/>
        <v>684.6870230000001</v>
      </c>
      <c r="H81" s="9">
        <f t="shared" si="7"/>
        <v>722.344809265</v>
      </c>
    </row>
    <row r="82" spans="1:9" ht="38.25">
      <c r="A82" s="118"/>
      <c r="B82" s="10" t="s">
        <v>23</v>
      </c>
      <c r="C82" s="124"/>
      <c r="D82" s="124"/>
      <c r="E82" s="9">
        <f t="shared" si="8"/>
        <v>18922.488417225002</v>
      </c>
      <c r="F82" s="9">
        <f>1670+4203.895</f>
        <v>5873.895</v>
      </c>
      <c r="G82" s="9">
        <f t="shared" si="9"/>
        <v>6349.6804950000005</v>
      </c>
      <c r="H82" s="9">
        <f t="shared" si="7"/>
        <v>6698.912922225</v>
      </c>
      <c r="I82" s="2" t="s">
        <v>220</v>
      </c>
    </row>
    <row r="83" spans="1:8" ht="25.5">
      <c r="A83" s="118"/>
      <c r="B83" s="10" t="s">
        <v>79</v>
      </c>
      <c r="C83" s="124"/>
      <c r="D83" s="124"/>
      <c r="E83" s="9">
        <f t="shared" si="8"/>
        <v>14700.339964755001</v>
      </c>
      <c r="F83" s="9">
        <v>4563.261</v>
      </c>
      <c r="G83" s="9">
        <f t="shared" si="9"/>
        <v>4932.885141000001</v>
      </c>
      <c r="H83" s="9">
        <f t="shared" si="7"/>
        <v>5204.193823755</v>
      </c>
    </row>
    <row r="84" spans="1:8" ht="51">
      <c r="A84" s="118"/>
      <c r="B84" s="10" t="s">
        <v>221</v>
      </c>
      <c r="C84" s="124"/>
      <c r="D84" s="124"/>
      <c r="E84" s="9">
        <f>F84+G84+H84</f>
        <v>505.25944511</v>
      </c>
      <c r="F84" s="89">
        <v>156.842</v>
      </c>
      <c r="G84" s="9">
        <f t="shared" si="9"/>
        <v>169.546202</v>
      </c>
      <c r="H84" s="9">
        <f t="shared" si="7"/>
        <v>178.87124311</v>
      </c>
    </row>
    <row r="85" spans="1:8" ht="25.5">
      <c r="A85" s="118"/>
      <c r="B85" s="10" t="s">
        <v>46</v>
      </c>
      <c r="C85" s="124"/>
      <c r="D85" s="124"/>
      <c r="E85" s="9">
        <f>F85+G85+H85</f>
        <v>80418.83377141501</v>
      </c>
      <c r="F85" s="9">
        <f>23310.594+1652.919</f>
        <v>24963.513000000003</v>
      </c>
      <c r="G85" s="9">
        <f t="shared" si="9"/>
        <v>26985.557553000002</v>
      </c>
      <c r="H85" s="9">
        <f t="shared" si="7"/>
        <v>28469.763218415002</v>
      </c>
    </row>
    <row r="86" spans="1:8" ht="25.5">
      <c r="A86" s="118"/>
      <c r="B86" s="10" t="s">
        <v>80</v>
      </c>
      <c r="C86" s="124"/>
      <c r="D86" s="124"/>
      <c r="E86" s="9">
        <f t="shared" si="8"/>
        <v>6354.674347549999</v>
      </c>
      <c r="F86" s="9">
        <v>1972.61</v>
      </c>
      <c r="G86" s="9">
        <f t="shared" si="9"/>
        <v>2132.3914099999997</v>
      </c>
      <c r="H86" s="9">
        <f t="shared" si="7"/>
        <v>2249.6729375499995</v>
      </c>
    </row>
    <row r="87" spans="1:8" ht="25.5">
      <c r="A87" s="118"/>
      <c r="B87" s="10" t="s">
        <v>81</v>
      </c>
      <c r="C87" s="124"/>
      <c r="D87" s="124"/>
      <c r="E87" s="9">
        <f t="shared" si="8"/>
        <v>289.93095</v>
      </c>
      <c r="F87" s="9">
        <v>90</v>
      </c>
      <c r="G87" s="9">
        <f t="shared" si="9"/>
        <v>97.28999999999999</v>
      </c>
      <c r="H87" s="9">
        <f t="shared" si="7"/>
        <v>102.64094999999999</v>
      </c>
    </row>
    <row r="88" spans="1:8" ht="25.5">
      <c r="A88" s="118"/>
      <c r="B88" s="8" t="s">
        <v>60</v>
      </c>
      <c r="C88" s="124"/>
      <c r="D88" s="124"/>
      <c r="E88" s="9">
        <f t="shared" si="8"/>
        <v>6801.97981721</v>
      </c>
      <c r="F88" s="9">
        <v>2111.462</v>
      </c>
      <c r="G88" s="9">
        <f t="shared" si="9"/>
        <v>2282.490422</v>
      </c>
      <c r="H88" s="9">
        <f t="shared" si="7"/>
        <v>2408.0273952099997</v>
      </c>
    </row>
    <row r="89" spans="1:8" ht="12.75" customHeight="1">
      <c r="A89" s="117" t="s">
        <v>83</v>
      </c>
      <c r="B89" s="8"/>
      <c r="C89" s="122" t="s">
        <v>19</v>
      </c>
      <c r="D89" s="122" t="s">
        <v>20</v>
      </c>
      <c r="E89" s="7">
        <f aca="true" t="shared" si="10" ref="E89:E95">F89+G89+H89</f>
        <v>147933.30836959003</v>
      </c>
      <c r="F89" s="7">
        <f>SUM(F90:F95)</f>
        <v>89314.66900000001</v>
      </c>
      <c r="G89" s="7">
        <f>SUM(G90:G95)</f>
        <v>28524.885338000004</v>
      </c>
      <c r="H89" s="7">
        <f>SUM(H90:H95)</f>
        <v>30093.75403159</v>
      </c>
    </row>
    <row r="90" spans="1:8" ht="51">
      <c r="A90" s="118"/>
      <c r="B90" s="10" t="s">
        <v>188</v>
      </c>
      <c r="C90" s="124"/>
      <c r="D90" s="124"/>
      <c r="E90" s="9">
        <f>F90+G90+H90</f>
        <v>62927.171</v>
      </c>
      <c r="F90" s="9">
        <f>62923.271+3.9</f>
        <v>62927.171</v>
      </c>
      <c r="G90" s="9"/>
      <c r="H90" s="9"/>
    </row>
    <row r="91" spans="1:8" ht="25.5">
      <c r="A91" s="118"/>
      <c r="B91" s="10" t="s">
        <v>61</v>
      </c>
      <c r="C91" s="124"/>
      <c r="D91" s="124"/>
      <c r="E91" s="9">
        <f t="shared" si="10"/>
        <v>78507.834450865</v>
      </c>
      <c r="F91" s="9">
        <v>24370.303</v>
      </c>
      <c r="G91" s="9">
        <f>F91*1.081</f>
        <v>26344.297543</v>
      </c>
      <c r="H91" s="9">
        <f>G91*1.055</f>
        <v>27793.233907865</v>
      </c>
    </row>
    <row r="92" spans="1:8" ht="12.75">
      <c r="A92" s="118"/>
      <c r="B92" s="10" t="s">
        <v>151</v>
      </c>
      <c r="C92" s="124"/>
      <c r="D92" s="124"/>
      <c r="E92" s="9">
        <f t="shared" si="10"/>
        <v>306.038225</v>
      </c>
      <c r="F92" s="9">
        <v>95</v>
      </c>
      <c r="G92" s="9">
        <f>F92*1.081</f>
        <v>102.695</v>
      </c>
      <c r="H92" s="9">
        <f>G92*1.055</f>
        <v>108.34322499999999</v>
      </c>
    </row>
    <row r="93" spans="1:8" ht="12.75">
      <c r="A93" s="118"/>
      <c r="B93" s="10" t="s">
        <v>166</v>
      </c>
      <c r="C93" s="124"/>
      <c r="D93" s="124"/>
      <c r="E93" s="9">
        <f t="shared" si="10"/>
        <v>4231.310270489999</v>
      </c>
      <c r="F93" s="9">
        <v>1313.478</v>
      </c>
      <c r="G93" s="9">
        <f>F93*1.081</f>
        <v>1419.869718</v>
      </c>
      <c r="H93" s="9">
        <f>G93*1.055</f>
        <v>1497.9625524899998</v>
      </c>
    </row>
    <row r="94" spans="1:8" ht="12.75">
      <c r="A94" s="118"/>
      <c r="B94" s="10" t="s">
        <v>165</v>
      </c>
      <c r="C94" s="124"/>
      <c r="D94" s="124"/>
      <c r="E94" s="9">
        <f t="shared" si="10"/>
        <v>1180.6858076849999</v>
      </c>
      <c r="F94" s="9">
        <v>366.507</v>
      </c>
      <c r="G94" s="9">
        <f>F94*1.081</f>
        <v>396.194067</v>
      </c>
      <c r="H94" s="9">
        <f>G94*1.055</f>
        <v>417.984740685</v>
      </c>
    </row>
    <row r="95" spans="1:8" ht="38.25">
      <c r="A95" s="118"/>
      <c r="B95" s="10" t="s">
        <v>189</v>
      </c>
      <c r="C95" s="124"/>
      <c r="D95" s="124"/>
      <c r="E95" s="9">
        <f t="shared" si="10"/>
        <v>780.2686155499999</v>
      </c>
      <c r="F95" s="9">
        <v>242.21</v>
      </c>
      <c r="G95" s="9">
        <f>F95*1.081</f>
        <v>261.82901</v>
      </c>
      <c r="H95" s="9">
        <f>G95*1.055</f>
        <v>276.22960555</v>
      </c>
    </row>
    <row r="96" spans="1:8" ht="12.75" customHeight="1">
      <c r="A96" s="117" t="s">
        <v>68</v>
      </c>
      <c r="B96" s="8"/>
      <c r="C96" s="122" t="s">
        <v>29</v>
      </c>
      <c r="D96" s="122" t="s">
        <v>20</v>
      </c>
      <c r="E96" s="7">
        <f aca="true" t="shared" si="11" ref="E96:E101">F96+G96+H96</f>
        <v>507.56922834499994</v>
      </c>
      <c r="F96" s="7">
        <f>SUM(F97:F98)</f>
        <v>157.559</v>
      </c>
      <c r="G96" s="7">
        <f>SUM(G97:G98)</f>
        <v>170.321279</v>
      </c>
      <c r="H96" s="7">
        <f>SUM(H97:H98)</f>
        <v>179.688949345</v>
      </c>
    </row>
    <row r="97" spans="1:8" ht="25.5">
      <c r="A97" s="118"/>
      <c r="B97" s="10" t="s">
        <v>46</v>
      </c>
      <c r="C97" s="124"/>
      <c r="D97" s="124"/>
      <c r="E97" s="9">
        <f t="shared" si="11"/>
        <v>483.56616714</v>
      </c>
      <c r="F97" s="9">
        <v>150.108</v>
      </c>
      <c r="G97" s="9">
        <f>F97*1.081</f>
        <v>162.266748</v>
      </c>
      <c r="H97" s="9">
        <f>G97*1.055</f>
        <v>171.19141914</v>
      </c>
    </row>
    <row r="98" spans="1:8" ht="25.5">
      <c r="A98" s="119"/>
      <c r="B98" s="10" t="s">
        <v>135</v>
      </c>
      <c r="C98" s="123"/>
      <c r="D98" s="123"/>
      <c r="E98" s="9">
        <f t="shared" si="11"/>
        <v>24.003061204999995</v>
      </c>
      <c r="F98" s="9">
        <v>7.451</v>
      </c>
      <c r="G98" s="9">
        <f>F98*1.081</f>
        <v>8.054530999999999</v>
      </c>
      <c r="H98" s="9">
        <f>G98*1.055</f>
        <v>8.497530204999999</v>
      </c>
    </row>
    <row r="99" spans="1:8" ht="25.5" customHeight="1">
      <c r="A99" s="117" t="s">
        <v>134</v>
      </c>
      <c r="B99" s="10"/>
      <c r="C99" s="121" t="s">
        <v>29</v>
      </c>
      <c r="D99" s="121" t="s">
        <v>20</v>
      </c>
      <c r="E99" s="7">
        <f t="shared" si="11"/>
        <v>536.607423715</v>
      </c>
      <c r="F99" s="7">
        <f>SUM(F100:F100)</f>
        <v>166.573</v>
      </c>
      <c r="G99" s="7">
        <f>SUM(G100:G100)</f>
        <v>180.065413</v>
      </c>
      <c r="H99" s="7">
        <f>SUM(H100:H100)</f>
        <v>189.969010715</v>
      </c>
    </row>
    <row r="100" spans="1:8" ht="25.5">
      <c r="A100" s="119"/>
      <c r="B100" s="10" t="s">
        <v>137</v>
      </c>
      <c r="C100" s="121"/>
      <c r="D100" s="121"/>
      <c r="E100" s="9">
        <f t="shared" si="11"/>
        <v>536.607423715</v>
      </c>
      <c r="F100" s="9">
        <v>166.573</v>
      </c>
      <c r="G100" s="9">
        <f>F100*1.081</f>
        <v>180.065413</v>
      </c>
      <c r="H100" s="9">
        <f>G100*1.055</f>
        <v>189.969010715</v>
      </c>
    </row>
    <row r="101" spans="1:8" ht="12.75">
      <c r="A101" s="117" t="s">
        <v>78</v>
      </c>
      <c r="B101" s="8"/>
      <c r="C101" s="122" t="s">
        <v>29</v>
      </c>
      <c r="D101" s="122" t="s">
        <v>20</v>
      </c>
      <c r="E101" s="7">
        <f t="shared" si="11"/>
        <v>841.84350642</v>
      </c>
      <c r="F101" s="7">
        <f>SUM(F102:F103)</f>
        <v>261.324</v>
      </c>
      <c r="G101" s="7">
        <f>SUM(G102:G103)</f>
        <v>282.491244</v>
      </c>
      <c r="H101" s="7">
        <f>SUM(H102:H103)</f>
        <v>298.02826242</v>
      </c>
    </row>
    <row r="102" spans="1:8" ht="25.5">
      <c r="A102" s="118"/>
      <c r="B102" s="10" t="s">
        <v>26</v>
      </c>
      <c r="C102" s="124"/>
      <c r="D102" s="124"/>
      <c r="E102" s="9">
        <f aca="true" t="shared" si="12" ref="E102:E108">F102+G102+H102</f>
        <v>688.09634509</v>
      </c>
      <c r="F102" s="9">
        <v>213.598</v>
      </c>
      <c r="G102" s="9">
        <f>F102*1.081</f>
        <v>230.899438</v>
      </c>
      <c r="H102" s="9">
        <f>G102*1.055</f>
        <v>243.59890708999998</v>
      </c>
    </row>
    <row r="103" spans="1:8" ht="25.5">
      <c r="A103" s="118"/>
      <c r="B103" s="10" t="s">
        <v>31</v>
      </c>
      <c r="C103" s="124"/>
      <c r="D103" s="124"/>
      <c r="E103" s="9">
        <f t="shared" si="12"/>
        <v>153.74716132999998</v>
      </c>
      <c r="F103" s="9">
        <v>47.726</v>
      </c>
      <c r="G103" s="9">
        <f>F103*1.081</f>
        <v>51.591806</v>
      </c>
      <c r="H103" s="9">
        <f>G103*1.055</f>
        <v>54.42935532999999</v>
      </c>
    </row>
    <row r="104" spans="1:8" ht="12.75" customHeight="1">
      <c r="A104" s="120" t="s">
        <v>85</v>
      </c>
      <c r="B104" s="10"/>
      <c r="C104" s="121" t="s">
        <v>29</v>
      </c>
      <c r="D104" s="121" t="s">
        <v>20</v>
      </c>
      <c r="E104" s="7">
        <f>F104+G104+H104</f>
        <v>603.0467116350001</v>
      </c>
      <c r="F104" s="7">
        <f>SUM(F105:F106)</f>
        <v>187.197</v>
      </c>
      <c r="G104" s="7">
        <f>SUM(G105:G106)</f>
        <v>202.359957</v>
      </c>
      <c r="H104" s="7">
        <f>SUM(H105:H106)</f>
        <v>213.489754635</v>
      </c>
    </row>
    <row r="105" spans="1:8" ht="25.5">
      <c r="A105" s="120"/>
      <c r="B105" s="10" t="s">
        <v>32</v>
      </c>
      <c r="C105" s="121"/>
      <c r="D105" s="121"/>
      <c r="E105" s="9">
        <f t="shared" si="12"/>
        <v>51.50462254</v>
      </c>
      <c r="F105" s="9">
        <v>15.988</v>
      </c>
      <c r="G105" s="9">
        <f>F105*1.081</f>
        <v>17.283027999999998</v>
      </c>
      <c r="H105" s="9">
        <f>G105*1.055</f>
        <v>18.23359454</v>
      </c>
    </row>
    <row r="106" spans="1:8" ht="12.75">
      <c r="A106" s="120"/>
      <c r="B106" s="10" t="s">
        <v>33</v>
      </c>
      <c r="C106" s="121"/>
      <c r="D106" s="121"/>
      <c r="E106" s="9">
        <f>F106+G106+H106</f>
        <v>551.5420890949999</v>
      </c>
      <c r="F106" s="9">
        <v>171.209</v>
      </c>
      <c r="G106" s="9">
        <f>F106*1.081</f>
        <v>185.076929</v>
      </c>
      <c r="H106" s="9">
        <f>G106*1.055</f>
        <v>195.25616009499998</v>
      </c>
    </row>
    <row r="107" spans="1:8" ht="39.75" customHeight="1">
      <c r="A107" s="120" t="s">
        <v>84</v>
      </c>
      <c r="B107" s="10"/>
      <c r="C107" s="121" t="s">
        <v>29</v>
      </c>
      <c r="D107" s="121" t="s">
        <v>20</v>
      </c>
      <c r="E107" s="7">
        <f t="shared" si="12"/>
        <v>293.439114495</v>
      </c>
      <c r="F107" s="7">
        <f>SUM(F108)</f>
        <v>91.089</v>
      </c>
      <c r="G107" s="7">
        <f>SUM(G108)</f>
        <v>98.467209</v>
      </c>
      <c r="H107" s="7">
        <f>SUM(H108)</f>
        <v>103.88290549499999</v>
      </c>
    </row>
    <row r="108" spans="1:8" ht="12.75">
      <c r="A108" s="120"/>
      <c r="B108" s="10" t="s">
        <v>34</v>
      </c>
      <c r="C108" s="121"/>
      <c r="D108" s="121"/>
      <c r="E108" s="9">
        <f t="shared" si="12"/>
        <v>293.439114495</v>
      </c>
      <c r="F108" s="9">
        <v>91.089</v>
      </c>
      <c r="G108" s="9">
        <f>F108*1.081</f>
        <v>98.467209</v>
      </c>
      <c r="H108" s="9">
        <f>G108*1.055</f>
        <v>103.88290549499999</v>
      </c>
    </row>
    <row r="109" spans="1:9" s="88" customFormat="1" ht="51" customHeight="1">
      <c r="A109" s="120" t="s">
        <v>256</v>
      </c>
      <c r="B109" s="10"/>
      <c r="C109" s="121" t="s">
        <v>29</v>
      </c>
      <c r="D109" s="121" t="s">
        <v>20</v>
      </c>
      <c r="E109" s="7">
        <f>F109+G109+H109</f>
        <v>112.72193190499999</v>
      </c>
      <c r="F109" s="7">
        <f>SUM(F110)</f>
        <v>34.991</v>
      </c>
      <c r="G109" s="7">
        <f>SUM(G110)</f>
        <v>37.825271</v>
      </c>
      <c r="H109" s="7">
        <f>SUM(H110)</f>
        <v>39.905660905</v>
      </c>
      <c r="I109" s="87"/>
    </row>
    <row r="110" spans="1:9" s="88" customFormat="1" ht="38.25">
      <c r="A110" s="120"/>
      <c r="B110" s="10" t="s">
        <v>257</v>
      </c>
      <c r="C110" s="121"/>
      <c r="D110" s="121"/>
      <c r="E110" s="9">
        <f>F110+G110+H110</f>
        <v>112.72193190499999</v>
      </c>
      <c r="F110" s="9">
        <v>34.991</v>
      </c>
      <c r="G110" s="9">
        <f>F110*1.081</f>
        <v>37.825271</v>
      </c>
      <c r="H110" s="9">
        <f>G110*1.055</f>
        <v>39.905660905</v>
      </c>
      <c r="I110" s="87"/>
    </row>
    <row r="111" spans="1:8" ht="12.75" customHeight="1">
      <c r="A111" s="120" t="s">
        <v>68</v>
      </c>
      <c r="B111" s="10"/>
      <c r="C111" s="121" t="s">
        <v>35</v>
      </c>
      <c r="D111" s="121" t="s">
        <v>20</v>
      </c>
      <c r="E111" s="7">
        <f aca="true" t="shared" si="13" ref="E111:E130">F111+G111+H111</f>
        <v>699.928749305</v>
      </c>
      <c r="F111" s="7">
        <f>SUM(F112:F113)</f>
        <v>217.27100000000002</v>
      </c>
      <c r="G111" s="7">
        <f>SUM(G112:G113)</f>
        <v>234.86995100000001</v>
      </c>
      <c r="H111" s="7">
        <f>SUM(H112:H113)</f>
        <v>247.78779830499997</v>
      </c>
    </row>
    <row r="112" spans="1:8" ht="12.75" customHeight="1">
      <c r="A112" s="120"/>
      <c r="B112" s="10" t="s">
        <v>36</v>
      </c>
      <c r="C112" s="121"/>
      <c r="D112" s="121"/>
      <c r="E112" s="9">
        <f>F112+G112+H112</f>
        <v>267.39365082</v>
      </c>
      <c r="F112" s="60">
        <v>83.004</v>
      </c>
      <c r="G112" s="9">
        <f>F112*1.081</f>
        <v>89.727324</v>
      </c>
      <c r="H112" s="9">
        <f>G112*1.055</f>
        <v>94.66232681999999</v>
      </c>
    </row>
    <row r="113" spans="1:9" s="55" customFormat="1" ht="51">
      <c r="A113" s="120"/>
      <c r="B113" s="10" t="s">
        <v>177</v>
      </c>
      <c r="C113" s="121"/>
      <c r="D113" s="121"/>
      <c r="E113" s="9">
        <f t="shared" si="13"/>
        <v>432.535098485</v>
      </c>
      <c r="F113" s="60">
        <v>134.267</v>
      </c>
      <c r="G113" s="9">
        <f>F113*1.081</f>
        <v>145.142627</v>
      </c>
      <c r="H113" s="9">
        <f>G113*1.055</f>
        <v>153.125471485</v>
      </c>
      <c r="I113" s="66"/>
    </row>
    <row r="114" spans="1:9" s="55" customFormat="1" ht="15" customHeight="1">
      <c r="A114" s="117" t="s">
        <v>78</v>
      </c>
      <c r="B114" s="10"/>
      <c r="C114" s="122" t="s">
        <v>35</v>
      </c>
      <c r="D114" s="122" t="s">
        <v>20</v>
      </c>
      <c r="E114" s="7">
        <f t="shared" si="13"/>
        <v>1934.30332602</v>
      </c>
      <c r="F114" s="7">
        <f>F115+F116+F117+F118+F119+F120+F121+F122+F124+F125+F126</f>
        <v>600.444</v>
      </c>
      <c r="G114" s="7">
        <f>G115+G116+G117+G118+G119+G120+G121+G122+G124+G125+G126</f>
        <v>649.0799639999999</v>
      </c>
      <c r="H114" s="7">
        <f>H115+H116+H117+H118+H119+H120+H121+H122+H124+H125+H126</f>
        <v>684.7793620199999</v>
      </c>
      <c r="I114" s="66"/>
    </row>
    <row r="115" spans="1:9" s="55" customFormat="1" ht="25.5">
      <c r="A115" s="118"/>
      <c r="B115" s="10" t="s">
        <v>26</v>
      </c>
      <c r="C115" s="124"/>
      <c r="D115" s="124"/>
      <c r="E115" s="9">
        <f>F115+G115+H115</f>
        <v>275.17346464499997</v>
      </c>
      <c r="F115" s="60">
        <v>85.419</v>
      </c>
      <c r="G115" s="9">
        <f>F115*1.081</f>
        <v>92.33793899999999</v>
      </c>
      <c r="H115" s="9">
        <f>G115*1.055</f>
        <v>97.41652564499998</v>
      </c>
      <c r="I115" s="66"/>
    </row>
    <row r="116" spans="1:9" s="55" customFormat="1" ht="25.5">
      <c r="A116" s="118"/>
      <c r="B116" s="10" t="s">
        <v>178</v>
      </c>
      <c r="C116" s="124"/>
      <c r="D116" s="124"/>
      <c r="E116" s="9">
        <f t="shared" si="13"/>
        <v>232.64381573499998</v>
      </c>
      <c r="F116" s="60">
        <v>72.217</v>
      </c>
      <c r="G116" s="9">
        <f aca="true" t="shared" si="14" ref="G116:G126">F116*1.081</f>
        <v>78.066577</v>
      </c>
      <c r="H116" s="9">
        <f aca="true" t="shared" si="15" ref="H116:H132">G116*1.055</f>
        <v>82.360238735</v>
      </c>
      <c r="I116" s="66"/>
    </row>
    <row r="117" spans="1:9" s="55" customFormat="1" ht="38.25">
      <c r="A117" s="118"/>
      <c r="B117" s="10" t="s">
        <v>45</v>
      </c>
      <c r="C117" s="124"/>
      <c r="D117" s="124"/>
      <c r="E117" s="9">
        <f t="shared" si="13"/>
        <v>139.5534306</v>
      </c>
      <c r="F117" s="60">
        <v>43.32</v>
      </c>
      <c r="G117" s="9">
        <f t="shared" si="14"/>
        <v>46.82892</v>
      </c>
      <c r="H117" s="9">
        <f t="shared" si="15"/>
        <v>49.404510599999995</v>
      </c>
      <c r="I117" s="66"/>
    </row>
    <row r="118" spans="1:9" s="55" customFormat="1" ht="15">
      <c r="A118" s="118"/>
      <c r="B118" s="10" t="s">
        <v>160</v>
      </c>
      <c r="C118" s="124"/>
      <c r="D118" s="124"/>
      <c r="E118" s="9">
        <f>F118+G118+H118</f>
        <v>211.39509855499998</v>
      </c>
      <c r="F118" s="60">
        <v>65.621</v>
      </c>
      <c r="G118" s="9">
        <f t="shared" si="14"/>
        <v>70.93630099999999</v>
      </c>
      <c r="H118" s="9">
        <f t="shared" si="15"/>
        <v>74.83779755499998</v>
      </c>
      <c r="I118" s="66"/>
    </row>
    <row r="119" spans="1:9" s="55" customFormat="1" ht="25.5">
      <c r="A119" s="118"/>
      <c r="B119" s="10" t="s">
        <v>179</v>
      </c>
      <c r="C119" s="124"/>
      <c r="D119" s="124"/>
      <c r="E119" s="9">
        <f t="shared" si="13"/>
        <v>35.15251696</v>
      </c>
      <c r="F119" s="60">
        <v>10.912</v>
      </c>
      <c r="G119" s="9">
        <f t="shared" si="14"/>
        <v>11.795872000000001</v>
      </c>
      <c r="H119" s="9">
        <f t="shared" si="15"/>
        <v>12.44464496</v>
      </c>
      <c r="I119" s="66"/>
    </row>
    <row r="120" spans="1:9" s="55" customFormat="1" ht="25.5">
      <c r="A120" s="118"/>
      <c r="B120" s="10" t="s">
        <v>247</v>
      </c>
      <c r="C120" s="124"/>
      <c r="D120" s="124"/>
      <c r="E120" s="9">
        <f t="shared" si="13"/>
        <v>190.86476583999996</v>
      </c>
      <c r="F120" s="60">
        <v>59.248</v>
      </c>
      <c r="G120" s="9">
        <f t="shared" si="14"/>
        <v>64.04708799999999</v>
      </c>
      <c r="H120" s="9">
        <f t="shared" si="15"/>
        <v>67.56967783999998</v>
      </c>
      <c r="I120" s="66"/>
    </row>
    <row r="121" spans="1:9" s="55" customFormat="1" ht="25.5">
      <c r="A121" s="118"/>
      <c r="B121" s="10" t="s">
        <v>173</v>
      </c>
      <c r="C121" s="124"/>
      <c r="D121" s="124"/>
      <c r="E121" s="9">
        <f t="shared" si="13"/>
        <v>170.65980008</v>
      </c>
      <c r="F121" s="60">
        <v>52.976</v>
      </c>
      <c r="G121" s="9">
        <f t="shared" si="14"/>
        <v>57.267056</v>
      </c>
      <c r="H121" s="9">
        <f t="shared" si="15"/>
        <v>60.416744079999994</v>
      </c>
      <c r="I121" s="66"/>
    </row>
    <row r="122" spans="1:9" s="55" customFormat="1" ht="25.5">
      <c r="A122" s="118"/>
      <c r="B122" s="10" t="s">
        <v>156</v>
      </c>
      <c r="C122" s="124"/>
      <c r="D122" s="124"/>
      <c r="E122" s="9">
        <f t="shared" si="13"/>
        <v>469.452972785</v>
      </c>
      <c r="F122" s="60">
        <v>145.727</v>
      </c>
      <c r="G122" s="9">
        <f t="shared" si="14"/>
        <v>157.530887</v>
      </c>
      <c r="H122" s="9">
        <f t="shared" si="15"/>
        <v>166.195085785</v>
      </c>
      <c r="I122" s="66"/>
    </row>
    <row r="123" spans="1:9" s="55" customFormat="1" ht="25.5">
      <c r="A123" s="118"/>
      <c r="B123" s="54" t="s">
        <v>195</v>
      </c>
      <c r="C123" s="124"/>
      <c r="D123" s="124"/>
      <c r="E123" s="22">
        <f t="shared" si="13"/>
        <v>469.452972785</v>
      </c>
      <c r="F123" s="61">
        <v>145.727</v>
      </c>
      <c r="G123" s="22">
        <f t="shared" si="14"/>
        <v>157.530887</v>
      </c>
      <c r="H123" s="22">
        <f t="shared" si="15"/>
        <v>166.195085785</v>
      </c>
      <c r="I123" s="66"/>
    </row>
    <row r="124" spans="1:9" s="55" customFormat="1" ht="15">
      <c r="A124" s="118"/>
      <c r="B124" s="10" t="s">
        <v>248</v>
      </c>
      <c r="C124" s="124"/>
      <c r="D124" s="124"/>
      <c r="E124" s="9">
        <f t="shared" si="13"/>
        <v>20.617312</v>
      </c>
      <c r="F124" s="60">
        <v>6.4</v>
      </c>
      <c r="G124" s="9">
        <f t="shared" si="14"/>
        <v>6.9184</v>
      </c>
      <c r="H124" s="9">
        <f t="shared" si="15"/>
        <v>7.298912</v>
      </c>
      <c r="I124" s="66"/>
    </row>
    <row r="125" spans="1:9" s="55" customFormat="1" ht="25.5">
      <c r="A125" s="118"/>
      <c r="B125" s="10" t="s">
        <v>251</v>
      </c>
      <c r="C125" s="124"/>
      <c r="D125" s="124"/>
      <c r="E125" s="9">
        <f t="shared" si="13"/>
        <v>125.775267565</v>
      </c>
      <c r="F125" s="60">
        <v>39.043</v>
      </c>
      <c r="G125" s="9">
        <f t="shared" si="14"/>
        <v>42.205483</v>
      </c>
      <c r="H125" s="9">
        <f t="shared" si="15"/>
        <v>44.526784565</v>
      </c>
      <c r="I125" s="66"/>
    </row>
    <row r="126" spans="1:9" s="55" customFormat="1" ht="25.5">
      <c r="A126" s="118"/>
      <c r="B126" s="10" t="s">
        <v>181</v>
      </c>
      <c r="C126" s="124"/>
      <c r="D126" s="124"/>
      <c r="E126" s="9">
        <f t="shared" si="13"/>
        <v>63.01488125499999</v>
      </c>
      <c r="F126" s="60">
        <v>19.561</v>
      </c>
      <c r="G126" s="9">
        <f t="shared" si="14"/>
        <v>21.145440999999998</v>
      </c>
      <c r="H126" s="9">
        <f t="shared" si="15"/>
        <v>22.308440254999997</v>
      </c>
      <c r="I126" s="66"/>
    </row>
    <row r="127" spans="1:8" ht="12.75">
      <c r="A127" s="120" t="s">
        <v>85</v>
      </c>
      <c r="B127" s="8"/>
      <c r="C127" s="121" t="s">
        <v>35</v>
      </c>
      <c r="D127" s="121" t="s">
        <v>20</v>
      </c>
      <c r="E127" s="7">
        <f t="shared" si="13"/>
        <v>568.970160645</v>
      </c>
      <c r="F127" s="7">
        <f>SUM(F128:F130)</f>
        <v>176.61899999999997</v>
      </c>
      <c r="G127" s="7">
        <f>SUM(G128:G130)</f>
        <v>190.925139</v>
      </c>
      <c r="H127" s="7">
        <f>SUM(H128:H130)</f>
        <v>201.42602164499996</v>
      </c>
    </row>
    <row r="128" spans="1:8" ht="25.5">
      <c r="A128" s="120"/>
      <c r="B128" s="10" t="s">
        <v>32</v>
      </c>
      <c r="C128" s="121"/>
      <c r="D128" s="121"/>
      <c r="E128" s="9">
        <f t="shared" si="13"/>
        <v>41.20240944999999</v>
      </c>
      <c r="F128" s="60">
        <v>12.79</v>
      </c>
      <c r="G128" s="9">
        <f>F128*1.081</f>
        <v>13.82599</v>
      </c>
      <c r="H128" s="9">
        <f t="shared" si="15"/>
        <v>14.586419449999998</v>
      </c>
    </row>
    <row r="129" spans="1:8" ht="15">
      <c r="A129" s="120"/>
      <c r="B129" s="10" t="s">
        <v>120</v>
      </c>
      <c r="C129" s="121"/>
      <c r="D129" s="121"/>
      <c r="E129" s="9">
        <f t="shared" si="13"/>
        <v>227.20599969499997</v>
      </c>
      <c r="F129" s="60">
        <v>70.529</v>
      </c>
      <c r="G129" s="9">
        <f>F129*1.081</f>
        <v>76.24184899999999</v>
      </c>
      <c r="H129" s="9">
        <f t="shared" si="15"/>
        <v>80.43515069499998</v>
      </c>
    </row>
    <row r="130" spans="1:8" ht="25.5">
      <c r="A130" s="120"/>
      <c r="B130" s="10" t="s">
        <v>121</v>
      </c>
      <c r="C130" s="121"/>
      <c r="D130" s="121"/>
      <c r="E130" s="9">
        <f t="shared" si="13"/>
        <v>300.5617515</v>
      </c>
      <c r="F130" s="60">
        <v>93.3</v>
      </c>
      <c r="G130" s="9">
        <f>F130*1.081</f>
        <v>100.8573</v>
      </c>
      <c r="H130" s="9">
        <f t="shared" si="15"/>
        <v>106.4044515</v>
      </c>
    </row>
    <row r="131" spans="1:9" s="55" customFormat="1" ht="12.75">
      <c r="A131" s="128" t="s">
        <v>182</v>
      </c>
      <c r="B131" s="10"/>
      <c r="C131" s="122" t="s">
        <v>35</v>
      </c>
      <c r="D131" s="122" t="s">
        <v>20</v>
      </c>
      <c r="E131" s="58">
        <f>F131</f>
        <v>99.875</v>
      </c>
      <c r="F131" s="58">
        <f>SUM(F132:F132)</f>
        <v>99.875</v>
      </c>
      <c r="G131" s="58">
        <f>SUM(G132:G132)</f>
        <v>107.96487499999999</v>
      </c>
      <c r="H131" s="58">
        <f>SUM(H132:H132)</f>
        <v>113.90294312499998</v>
      </c>
      <c r="I131" s="66"/>
    </row>
    <row r="132" spans="1:9" s="55" customFormat="1" ht="25.5">
      <c r="A132" s="129"/>
      <c r="B132" s="83" t="s">
        <v>183</v>
      </c>
      <c r="C132" s="123"/>
      <c r="D132" s="123"/>
      <c r="E132" s="9">
        <f>F132</f>
        <v>99.875</v>
      </c>
      <c r="F132" s="9">
        <v>99.875</v>
      </c>
      <c r="G132" s="9">
        <f>F132*1.081</f>
        <v>107.96487499999999</v>
      </c>
      <c r="H132" s="9">
        <f t="shared" si="15"/>
        <v>113.90294312499998</v>
      </c>
      <c r="I132" s="66"/>
    </row>
    <row r="133" spans="1:8" ht="12.75" customHeight="1">
      <c r="A133" s="117" t="s">
        <v>83</v>
      </c>
      <c r="B133" s="10"/>
      <c r="C133" s="6"/>
      <c r="D133" s="6"/>
      <c r="E133" s="7">
        <f>E134</f>
        <v>165.582787</v>
      </c>
      <c r="F133" s="7">
        <f>SUM(F134)</f>
        <v>51.4</v>
      </c>
      <c r="G133" s="7">
        <f>SUM(G134)</f>
        <v>55.563399999999994</v>
      </c>
      <c r="H133" s="7">
        <f>SUM(H134)</f>
        <v>58.61938699999999</v>
      </c>
    </row>
    <row r="134" spans="1:8" ht="51" customHeight="1">
      <c r="A134" s="118"/>
      <c r="B134" s="10" t="s">
        <v>249</v>
      </c>
      <c r="C134" s="122" t="s">
        <v>35</v>
      </c>
      <c r="D134" s="122" t="s">
        <v>20</v>
      </c>
      <c r="E134" s="9">
        <f aca="true" t="shared" si="16" ref="E134:E143">F134+G134+H134</f>
        <v>165.582787</v>
      </c>
      <c r="F134" s="9">
        <v>51.4</v>
      </c>
      <c r="G134" s="9">
        <f>F134*1.081</f>
        <v>55.563399999999994</v>
      </c>
      <c r="H134" s="9">
        <f>G134*1.055</f>
        <v>58.61938699999999</v>
      </c>
    </row>
    <row r="135" spans="1:9" s="55" customFormat="1" ht="25.5">
      <c r="A135" s="119"/>
      <c r="B135" s="54" t="s">
        <v>250</v>
      </c>
      <c r="C135" s="123"/>
      <c r="D135" s="123"/>
      <c r="E135" s="22">
        <f t="shared" si="16"/>
        <v>165.582787</v>
      </c>
      <c r="F135" s="22">
        <v>51.4</v>
      </c>
      <c r="G135" s="9">
        <f>F135*1.081</f>
        <v>55.563399999999994</v>
      </c>
      <c r="H135" s="9">
        <f>G135*1.055</f>
        <v>58.61938699999999</v>
      </c>
      <c r="I135" s="66"/>
    </row>
    <row r="136" spans="1:8" ht="12.75" customHeight="1">
      <c r="A136" s="117" t="s">
        <v>237</v>
      </c>
      <c r="B136" s="10"/>
      <c r="C136" s="122" t="s">
        <v>38</v>
      </c>
      <c r="D136" s="122" t="s">
        <v>20</v>
      </c>
      <c r="E136" s="7">
        <f t="shared" si="16"/>
        <v>368.79538985499994</v>
      </c>
      <c r="F136" s="7">
        <f>SUM(F137:F137)</f>
        <v>114.481</v>
      </c>
      <c r="G136" s="7">
        <f>SUM(G137:G137)</f>
        <v>123.75396099999999</v>
      </c>
      <c r="H136" s="7">
        <f>SUM(H137:H137)</f>
        <v>130.56042885499997</v>
      </c>
    </row>
    <row r="137" spans="1:8" ht="25.5">
      <c r="A137" s="118"/>
      <c r="B137" s="10" t="s">
        <v>36</v>
      </c>
      <c r="C137" s="124"/>
      <c r="D137" s="124"/>
      <c r="E137" s="9">
        <f t="shared" si="16"/>
        <v>368.79538985499994</v>
      </c>
      <c r="F137" s="9">
        <v>114.481</v>
      </c>
      <c r="G137" s="9">
        <f>F137*1.081</f>
        <v>123.75396099999999</v>
      </c>
      <c r="H137" s="9">
        <f>G137*1.055</f>
        <v>130.56042885499997</v>
      </c>
    </row>
    <row r="138" spans="1:8" ht="12.75" customHeight="1">
      <c r="A138" s="128" t="s">
        <v>69</v>
      </c>
      <c r="B138" s="10"/>
      <c r="C138" s="122" t="s">
        <v>38</v>
      </c>
      <c r="D138" s="122" t="s">
        <v>20</v>
      </c>
      <c r="E138" s="7">
        <f t="shared" si="16"/>
        <v>24.0937382</v>
      </c>
      <c r="F138" s="7">
        <f>SUM(F139)</f>
        <v>7.532</v>
      </c>
      <c r="G138" s="7">
        <f>SUM(G139)</f>
        <v>8.05924</v>
      </c>
      <c r="H138" s="7">
        <f>SUM(H139)</f>
        <v>8.5024982</v>
      </c>
    </row>
    <row r="139" spans="1:8" ht="25.5" customHeight="1">
      <c r="A139" s="129"/>
      <c r="B139" s="10" t="s">
        <v>115</v>
      </c>
      <c r="C139" s="123"/>
      <c r="D139" s="123"/>
      <c r="E139" s="9">
        <f t="shared" si="16"/>
        <v>24.0937382</v>
      </c>
      <c r="F139" s="9">
        <v>7.532</v>
      </c>
      <c r="G139" s="9">
        <f>F139*1.07</f>
        <v>8.05924</v>
      </c>
      <c r="H139" s="9">
        <f aca="true" t="shared" si="17" ref="H139:H165">G139*1.055</f>
        <v>8.5024982</v>
      </c>
    </row>
    <row r="140" spans="1:8" ht="12.75" customHeight="1">
      <c r="A140" s="117" t="s">
        <v>134</v>
      </c>
      <c r="B140" s="10"/>
      <c r="C140" s="121" t="s">
        <v>38</v>
      </c>
      <c r="D140" s="121" t="s">
        <v>20</v>
      </c>
      <c r="E140" s="7">
        <f t="shared" si="16"/>
        <v>549.754361</v>
      </c>
      <c r="F140" s="7">
        <f>SUM(F141)</f>
        <v>171.86</v>
      </c>
      <c r="G140" s="7">
        <f>SUM(G141)</f>
        <v>183.89020000000002</v>
      </c>
      <c r="H140" s="7">
        <f>SUM(H141)</f>
        <v>194.004161</v>
      </c>
    </row>
    <row r="141" spans="1:8" ht="25.5" customHeight="1">
      <c r="A141" s="119"/>
      <c r="B141" s="10" t="s">
        <v>136</v>
      </c>
      <c r="C141" s="121"/>
      <c r="D141" s="121"/>
      <c r="E141" s="9">
        <f t="shared" si="16"/>
        <v>549.754361</v>
      </c>
      <c r="F141" s="9">
        <v>171.86</v>
      </c>
      <c r="G141" s="9">
        <f>F141*1.07</f>
        <v>183.89020000000002</v>
      </c>
      <c r="H141" s="9">
        <f t="shared" si="17"/>
        <v>194.004161</v>
      </c>
    </row>
    <row r="142" spans="1:8" ht="12.75">
      <c r="A142" s="120" t="s">
        <v>228</v>
      </c>
      <c r="B142" s="10"/>
      <c r="C142" s="121" t="s">
        <v>38</v>
      </c>
      <c r="D142" s="121" t="s">
        <v>20</v>
      </c>
      <c r="E142" s="7">
        <f t="shared" si="16"/>
        <v>1481.88862873</v>
      </c>
      <c r="F142" s="7">
        <f>SUM(F143:F156)</f>
        <v>460.00600000000003</v>
      </c>
      <c r="G142" s="7">
        <f>SUM(G143:G156)</f>
        <v>497.26648599999993</v>
      </c>
      <c r="H142" s="7">
        <f>SUM(H143:H156)</f>
        <v>524.61614273</v>
      </c>
    </row>
    <row r="143" spans="1:8" ht="25.5">
      <c r="A143" s="120"/>
      <c r="B143" s="10" t="s">
        <v>229</v>
      </c>
      <c r="C143" s="121"/>
      <c r="D143" s="121"/>
      <c r="E143" s="9">
        <f t="shared" si="16"/>
        <v>149.22423851000002</v>
      </c>
      <c r="F143" s="9">
        <v>46.322</v>
      </c>
      <c r="G143" s="9">
        <f>F143*1.081</f>
        <v>50.074082000000004</v>
      </c>
      <c r="H143" s="9">
        <f t="shared" si="17"/>
        <v>52.82815651</v>
      </c>
    </row>
    <row r="144" spans="1:8" ht="25.5">
      <c r="A144" s="120"/>
      <c r="B144" s="10" t="s">
        <v>230</v>
      </c>
      <c r="C144" s="121"/>
      <c r="D144" s="121"/>
      <c r="E144" s="9">
        <f aca="true" t="shared" si="18" ref="E144:E156">F144+G144+H144</f>
        <v>186.89593327999998</v>
      </c>
      <c r="F144" s="9">
        <v>58.016</v>
      </c>
      <c r="G144" s="9">
        <f aca="true" t="shared" si="19" ref="G144:G156">F144*1.081</f>
        <v>62.715295999999995</v>
      </c>
      <c r="H144" s="9">
        <f t="shared" si="17"/>
        <v>66.16463728</v>
      </c>
    </row>
    <row r="145" spans="1:8" ht="38.25">
      <c r="A145" s="120"/>
      <c r="B145" s="10" t="s">
        <v>172</v>
      </c>
      <c r="C145" s="121"/>
      <c r="D145" s="121"/>
      <c r="E145" s="9">
        <f t="shared" si="18"/>
        <v>155.78312088999996</v>
      </c>
      <c r="F145" s="9">
        <v>48.358</v>
      </c>
      <c r="G145" s="9">
        <f t="shared" si="19"/>
        <v>52.274998</v>
      </c>
      <c r="H145" s="9">
        <f t="shared" si="17"/>
        <v>55.15012288999999</v>
      </c>
    </row>
    <row r="146" spans="1:8" ht="25.5">
      <c r="A146" s="120"/>
      <c r="B146" s="10" t="s">
        <v>204</v>
      </c>
      <c r="C146" s="121"/>
      <c r="D146" s="121"/>
      <c r="E146" s="9">
        <f t="shared" si="18"/>
        <v>63.99098212</v>
      </c>
      <c r="F146" s="9">
        <v>19.864</v>
      </c>
      <c r="G146" s="9">
        <f t="shared" si="19"/>
        <v>21.472984</v>
      </c>
      <c r="H146" s="9">
        <f t="shared" si="17"/>
        <v>22.65399812</v>
      </c>
    </row>
    <row r="147" spans="1:8" ht="25.5">
      <c r="A147" s="120"/>
      <c r="B147" s="10" t="s">
        <v>170</v>
      </c>
      <c r="C147" s="121"/>
      <c r="D147" s="121"/>
      <c r="E147" s="9">
        <f t="shared" si="18"/>
        <v>164.26199044999998</v>
      </c>
      <c r="F147" s="9">
        <v>50.99</v>
      </c>
      <c r="G147" s="9">
        <f t="shared" si="19"/>
        <v>55.12019</v>
      </c>
      <c r="H147" s="9">
        <f t="shared" si="17"/>
        <v>58.151800449999996</v>
      </c>
    </row>
    <row r="148" spans="1:8" ht="38.25">
      <c r="A148" s="120"/>
      <c r="B148" s="10" t="s">
        <v>231</v>
      </c>
      <c r="C148" s="121"/>
      <c r="D148" s="121"/>
      <c r="E148" s="9">
        <f t="shared" si="18"/>
        <v>47.43914633</v>
      </c>
      <c r="F148" s="9">
        <v>14.726</v>
      </c>
      <c r="G148" s="9">
        <f t="shared" si="19"/>
        <v>15.918806</v>
      </c>
      <c r="H148" s="9">
        <f t="shared" si="17"/>
        <v>16.79434033</v>
      </c>
    </row>
    <row r="149" spans="1:8" ht="25.5">
      <c r="A149" s="120"/>
      <c r="B149" s="10" t="s">
        <v>114</v>
      </c>
      <c r="C149" s="121"/>
      <c r="D149" s="121"/>
      <c r="E149" s="9">
        <f t="shared" si="18"/>
        <v>15.153724319999998</v>
      </c>
      <c r="F149" s="9">
        <v>4.704</v>
      </c>
      <c r="G149" s="9">
        <f t="shared" si="19"/>
        <v>5.085024</v>
      </c>
      <c r="H149" s="9">
        <f t="shared" si="17"/>
        <v>5.36470032</v>
      </c>
    </row>
    <row r="150" spans="1:8" ht="25.5">
      <c r="A150" s="120"/>
      <c r="B150" s="10" t="s">
        <v>135</v>
      </c>
      <c r="C150" s="121"/>
      <c r="D150" s="121"/>
      <c r="E150" s="9">
        <f t="shared" si="18"/>
        <v>24.160912500000002</v>
      </c>
      <c r="F150" s="9">
        <v>7.5</v>
      </c>
      <c r="G150" s="9">
        <f t="shared" si="19"/>
        <v>8.1075</v>
      </c>
      <c r="H150" s="9">
        <f t="shared" si="17"/>
        <v>8.5534125</v>
      </c>
    </row>
    <row r="151" spans="1:8" ht="38.25">
      <c r="A151" s="120"/>
      <c r="B151" s="10" t="s">
        <v>232</v>
      </c>
      <c r="C151" s="121"/>
      <c r="D151" s="121"/>
      <c r="E151" s="9">
        <f t="shared" si="18"/>
        <v>147.06586366</v>
      </c>
      <c r="F151" s="9">
        <v>45.652</v>
      </c>
      <c r="G151" s="9">
        <f t="shared" si="19"/>
        <v>49.349812</v>
      </c>
      <c r="H151" s="9">
        <f t="shared" si="17"/>
        <v>52.06405166</v>
      </c>
    </row>
    <row r="152" spans="1:8" ht="25.5">
      <c r="A152" s="120"/>
      <c r="B152" s="10" t="s">
        <v>233</v>
      </c>
      <c r="C152" s="121"/>
      <c r="D152" s="121"/>
      <c r="E152" s="9">
        <f t="shared" si="18"/>
        <v>91.81146749999999</v>
      </c>
      <c r="F152" s="9">
        <v>28.5</v>
      </c>
      <c r="G152" s="9">
        <f t="shared" si="19"/>
        <v>30.8085</v>
      </c>
      <c r="H152" s="9">
        <f t="shared" si="17"/>
        <v>32.5029675</v>
      </c>
    </row>
    <row r="153" spans="1:8" ht="12.75">
      <c r="A153" s="120"/>
      <c r="B153" s="10" t="s">
        <v>167</v>
      </c>
      <c r="C153" s="121"/>
      <c r="D153" s="121"/>
      <c r="E153" s="9">
        <f t="shared" si="18"/>
        <v>305.010580855</v>
      </c>
      <c r="F153" s="9">
        <v>94.681</v>
      </c>
      <c r="G153" s="9">
        <f t="shared" si="19"/>
        <v>102.350161</v>
      </c>
      <c r="H153" s="9">
        <f t="shared" si="17"/>
        <v>107.97941985499999</v>
      </c>
    </row>
    <row r="154" spans="1:8" ht="25.5">
      <c r="A154" s="120"/>
      <c r="B154" s="10" t="s">
        <v>171</v>
      </c>
      <c r="C154" s="121"/>
      <c r="D154" s="121"/>
      <c r="E154" s="9">
        <f t="shared" si="18"/>
        <v>31.715224475</v>
      </c>
      <c r="F154" s="9">
        <v>9.845</v>
      </c>
      <c r="G154" s="9">
        <f t="shared" si="19"/>
        <v>10.642445</v>
      </c>
      <c r="H154" s="9">
        <f t="shared" si="17"/>
        <v>11.227779475</v>
      </c>
    </row>
    <row r="155" spans="1:8" ht="25.5">
      <c r="A155" s="120"/>
      <c r="B155" s="10" t="s">
        <v>234</v>
      </c>
      <c r="C155" s="121"/>
      <c r="D155" s="121"/>
      <c r="E155" s="9">
        <f t="shared" si="18"/>
        <v>19.1354427</v>
      </c>
      <c r="F155" s="9">
        <v>5.94</v>
      </c>
      <c r="G155" s="9">
        <f t="shared" si="19"/>
        <v>6.42114</v>
      </c>
      <c r="H155" s="9">
        <f t="shared" si="17"/>
        <v>6.7743027</v>
      </c>
    </row>
    <row r="156" spans="1:8" ht="25.5">
      <c r="A156" s="120"/>
      <c r="B156" s="10" t="s">
        <v>173</v>
      </c>
      <c r="C156" s="121"/>
      <c r="D156" s="121"/>
      <c r="E156" s="9">
        <f t="shared" si="18"/>
        <v>80.24000114</v>
      </c>
      <c r="F156" s="9">
        <v>24.908</v>
      </c>
      <c r="G156" s="9">
        <f t="shared" si="19"/>
        <v>26.925548</v>
      </c>
      <c r="H156" s="9">
        <f t="shared" si="17"/>
        <v>28.406453139999996</v>
      </c>
    </row>
    <row r="157" spans="1:8" ht="12.75">
      <c r="A157" s="120" t="s">
        <v>85</v>
      </c>
      <c r="B157" s="10"/>
      <c r="C157" s="121" t="s">
        <v>38</v>
      </c>
      <c r="D157" s="121" t="s">
        <v>20</v>
      </c>
      <c r="E157" s="7">
        <f aca="true" t="shared" si="20" ref="E157:E165">F157+G157+H157</f>
        <v>1010.1194298</v>
      </c>
      <c r="F157" s="7">
        <f>SUM(F158:F161)</f>
        <v>313.56</v>
      </c>
      <c r="G157" s="7">
        <f>SUM(G158:G161)</f>
        <v>338.95835999999997</v>
      </c>
      <c r="H157" s="7">
        <f>SUM(H158:H161)</f>
        <v>357.60106979999995</v>
      </c>
    </row>
    <row r="158" spans="1:8" ht="29.25" customHeight="1">
      <c r="A158" s="120"/>
      <c r="B158" s="10" t="s">
        <v>32</v>
      </c>
      <c r="C158" s="121"/>
      <c r="D158" s="121"/>
      <c r="E158" s="9">
        <f t="shared" si="20"/>
        <v>21.458111754999997</v>
      </c>
      <c r="F158" s="9">
        <v>6.661</v>
      </c>
      <c r="G158" s="9">
        <f>F158*1.081</f>
        <v>7.200540999999999</v>
      </c>
      <c r="H158" s="9">
        <f t="shared" si="17"/>
        <v>7.596570754999999</v>
      </c>
    </row>
    <row r="159" spans="1:8" ht="29.25" customHeight="1">
      <c r="A159" s="120"/>
      <c r="B159" s="10" t="s">
        <v>235</v>
      </c>
      <c r="C159" s="121"/>
      <c r="D159" s="121"/>
      <c r="E159" s="9">
        <f t="shared" si="20"/>
        <v>268.18612874999997</v>
      </c>
      <c r="F159" s="9">
        <v>83.25</v>
      </c>
      <c r="G159" s="9">
        <f>F159*1.081</f>
        <v>89.99325</v>
      </c>
      <c r="H159" s="9">
        <f t="shared" si="17"/>
        <v>94.94287874999999</v>
      </c>
    </row>
    <row r="160" spans="1:8" ht="29.25" customHeight="1">
      <c r="A160" s="120"/>
      <c r="B160" s="10" t="s">
        <v>120</v>
      </c>
      <c r="C160" s="121"/>
      <c r="D160" s="121"/>
      <c r="E160" s="9">
        <f t="shared" si="20"/>
        <v>402.2953004</v>
      </c>
      <c r="F160" s="9">
        <v>124.88</v>
      </c>
      <c r="G160" s="9">
        <f>F160*1.081</f>
        <v>134.99527999999998</v>
      </c>
      <c r="H160" s="9">
        <f t="shared" si="17"/>
        <v>142.42002039999997</v>
      </c>
    </row>
    <row r="161" spans="1:8" ht="29.25" customHeight="1">
      <c r="A161" s="120"/>
      <c r="B161" s="10" t="s">
        <v>169</v>
      </c>
      <c r="C161" s="121"/>
      <c r="D161" s="121"/>
      <c r="E161" s="9">
        <f t="shared" si="20"/>
        <v>318.17988889500003</v>
      </c>
      <c r="F161" s="9">
        <f>98.76+0.009</f>
        <v>98.769</v>
      </c>
      <c r="G161" s="9">
        <f>F161*1.081</f>
        <v>106.769289</v>
      </c>
      <c r="H161" s="9">
        <f t="shared" si="17"/>
        <v>112.641599895</v>
      </c>
    </row>
    <row r="162" spans="1:8" ht="12.75">
      <c r="A162" s="117" t="s">
        <v>174</v>
      </c>
      <c r="B162" s="10"/>
      <c r="C162" s="121" t="s">
        <v>38</v>
      </c>
      <c r="D162" s="121" t="s">
        <v>20</v>
      </c>
      <c r="E162" s="7">
        <f t="shared" si="20"/>
        <v>234.589574555</v>
      </c>
      <c r="F162" s="7">
        <f>SUM(F163:F163)</f>
        <v>72.821</v>
      </c>
      <c r="G162" s="7">
        <f>SUM(G163:G163)</f>
        <v>78.719501</v>
      </c>
      <c r="H162" s="7">
        <f>SUM(H163:H163)</f>
        <v>83.04907355499999</v>
      </c>
    </row>
    <row r="163" spans="1:8" ht="52.5" customHeight="1">
      <c r="A163" s="118"/>
      <c r="B163" s="10" t="s">
        <v>236</v>
      </c>
      <c r="C163" s="121"/>
      <c r="D163" s="121"/>
      <c r="E163" s="9">
        <f t="shared" si="20"/>
        <v>234.589574555</v>
      </c>
      <c r="F163" s="9">
        <v>72.821</v>
      </c>
      <c r="G163" s="9">
        <f>F163*1.081</f>
        <v>78.719501</v>
      </c>
      <c r="H163" s="9">
        <f t="shared" si="17"/>
        <v>83.04907355499999</v>
      </c>
    </row>
    <row r="164" spans="1:8" ht="25.5" customHeight="1">
      <c r="A164" s="128" t="s">
        <v>175</v>
      </c>
      <c r="B164" s="10"/>
      <c r="C164" s="122" t="s">
        <v>38</v>
      </c>
      <c r="D164" s="122" t="s">
        <v>20</v>
      </c>
      <c r="E164" s="7">
        <f t="shared" si="20"/>
        <v>6.4429099999999995</v>
      </c>
      <c r="F164" s="7">
        <f>SUM(F165)</f>
        <v>2</v>
      </c>
      <c r="G164" s="7">
        <f>SUM(G165)</f>
        <v>2.162</v>
      </c>
      <c r="H164" s="7">
        <f>SUM(H165)</f>
        <v>2.28091</v>
      </c>
    </row>
    <row r="165" spans="1:8" ht="27" customHeight="1">
      <c r="A165" s="129"/>
      <c r="B165" s="10" t="s">
        <v>176</v>
      </c>
      <c r="C165" s="123"/>
      <c r="D165" s="123"/>
      <c r="E165" s="9">
        <f t="shared" si="20"/>
        <v>6.4429099999999995</v>
      </c>
      <c r="F165" s="9">
        <v>2</v>
      </c>
      <c r="G165" s="9">
        <f>F165*1.081</f>
        <v>2.162</v>
      </c>
      <c r="H165" s="9">
        <f t="shared" si="17"/>
        <v>2.28091</v>
      </c>
    </row>
    <row r="166" spans="1:8" ht="12.75" customHeight="1">
      <c r="A166" s="117" t="s">
        <v>68</v>
      </c>
      <c r="B166" s="10"/>
      <c r="C166" s="122" t="s">
        <v>39</v>
      </c>
      <c r="D166" s="122" t="s">
        <v>20</v>
      </c>
      <c r="E166" s="7">
        <f aca="true" t="shared" si="21" ref="E166:E187">F166+G166+H166</f>
        <v>1381.111851965</v>
      </c>
      <c r="F166" s="7">
        <f>F167+F168+F169+F170+F173</f>
        <v>428.72299999999996</v>
      </c>
      <c r="G166" s="7">
        <f>G167+G168+G169+G170+G173</f>
        <v>463.44956299999996</v>
      </c>
      <c r="H166" s="7">
        <f>H167+H168+H169+H170+H173</f>
        <v>488.939288965</v>
      </c>
    </row>
    <row r="167" spans="1:8" ht="25.5" customHeight="1">
      <c r="A167" s="118"/>
      <c r="B167" s="8" t="s">
        <v>36</v>
      </c>
      <c r="C167" s="124"/>
      <c r="D167" s="124"/>
      <c r="E167" s="9">
        <f t="shared" si="21"/>
        <v>96.64365000000001</v>
      </c>
      <c r="F167" s="9">
        <v>30</v>
      </c>
      <c r="G167" s="9">
        <f>F167*1.081</f>
        <v>32.43</v>
      </c>
      <c r="H167" s="9">
        <f aca="true" t="shared" si="22" ref="H167:H173">G167*1.055</f>
        <v>34.21365</v>
      </c>
    </row>
    <row r="168" spans="1:8" ht="38.25">
      <c r="A168" s="118"/>
      <c r="B168" s="10" t="s">
        <v>153</v>
      </c>
      <c r="C168" s="124"/>
      <c r="D168" s="124"/>
      <c r="E168" s="9">
        <f t="shared" si="21"/>
        <v>483.06362016</v>
      </c>
      <c r="F168" s="9">
        <v>149.952</v>
      </c>
      <c r="G168" s="9">
        <f aca="true" t="shared" si="23" ref="G168:G173">F168*1.081</f>
        <v>162.098112</v>
      </c>
      <c r="H168" s="9">
        <f t="shared" si="22"/>
        <v>171.01350816</v>
      </c>
    </row>
    <row r="169" spans="1:8" ht="25.5">
      <c r="A169" s="118"/>
      <c r="B169" s="10" t="s">
        <v>241</v>
      </c>
      <c r="C169" s="124"/>
      <c r="D169" s="124"/>
      <c r="E169" s="9">
        <f t="shared" si="21"/>
        <v>158.495586</v>
      </c>
      <c r="F169" s="9">
        <v>49.2</v>
      </c>
      <c r="G169" s="9">
        <f t="shared" si="23"/>
        <v>53.1852</v>
      </c>
      <c r="H169" s="9">
        <f t="shared" si="22"/>
        <v>56.110386</v>
      </c>
    </row>
    <row r="170" spans="1:8" ht="25.5">
      <c r="A170" s="118"/>
      <c r="B170" s="10" t="s">
        <v>242</v>
      </c>
      <c r="C170" s="124"/>
      <c r="D170" s="124"/>
      <c r="E170" s="9">
        <f t="shared" si="21"/>
        <v>386.3039977799999</v>
      </c>
      <c r="F170" s="9">
        <v>119.916</v>
      </c>
      <c r="G170" s="9">
        <f t="shared" si="23"/>
        <v>129.62919599999998</v>
      </c>
      <c r="H170" s="9">
        <f t="shared" si="22"/>
        <v>136.75880177999997</v>
      </c>
    </row>
    <row r="171" spans="1:8" ht="51">
      <c r="A171" s="118"/>
      <c r="B171" s="10" t="s">
        <v>243</v>
      </c>
      <c r="C171" s="124"/>
      <c r="D171" s="124"/>
      <c r="E171" s="9">
        <f t="shared" si="21"/>
        <v>64.55795819999999</v>
      </c>
      <c r="F171" s="9">
        <v>20.04</v>
      </c>
      <c r="G171" s="9">
        <f t="shared" si="23"/>
        <v>21.66324</v>
      </c>
      <c r="H171" s="9">
        <f t="shared" si="22"/>
        <v>22.854718199999997</v>
      </c>
    </row>
    <row r="172" spans="1:8" ht="63.75">
      <c r="A172" s="118"/>
      <c r="B172" s="10" t="s">
        <v>244</v>
      </c>
      <c r="C172" s="124"/>
      <c r="D172" s="124"/>
      <c r="E172" s="9">
        <f t="shared" si="21"/>
        <v>321.74603958</v>
      </c>
      <c r="F172" s="9">
        <v>99.876</v>
      </c>
      <c r="G172" s="9">
        <f t="shared" si="23"/>
        <v>107.965956</v>
      </c>
      <c r="H172" s="9">
        <f t="shared" si="22"/>
        <v>113.90408358</v>
      </c>
    </row>
    <row r="173" spans="1:8" ht="25.5">
      <c r="A173" s="119"/>
      <c r="B173" s="10" t="s">
        <v>155</v>
      </c>
      <c r="C173" s="123"/>
      <c r="D173" s="123"/>
      <c r="E173" s="9">
        <f t="shared" si="21"/>
        <v>256.604998025</v>
      </c>
      <c r="F173" s="9">
        <v>79.655</v>
      </c>
      <c r="G173" s="9">
        <f t="shared" si="23"/>
        <v>86.107055</v>
      </c>
      <c r="H173" s="9">
        <f t="shared" si="22"/>
        <v>90.842943025</v>
      </c>
    </row>
    <row r="174" spans="1:8" ht="12.75">
      <c r="A174" s="120" t="s">
        <v>78</v>
      </c>
      <c r="B174" s="8"/>
      <c r="C174" s="121" t="s">
        <v>39</v>
      </c>
      <c r="D174" s="121" t="s">
        <v>20</v>
      </c>
      <c r="E174" s="7">
        <f t="shared" si="21"/>
        <v>719.1060709199999</v>
      </c>
      <c r="F174" s="7">
        <f>SUM(F175:F177)</f>
        <v>223.224</v>
      </c>
      <c r="G174" s="7">
        <f>SUM(G175:G177)</f>
        <v>241.30514399999998</v>
      </c>
      <c r="H174" s="7">
        <f>SUM(H175:H177)</f>
        <v>254.57692691999995</v>
      </c>
    </row>
    <row r="175" spans="1:8" ht="38.25">
      <c r="A175" s="120"/>
      <c r="B175" s="10" t="s">
        <v>45</v>
      </c>
      <c r="C175" s="121"/>
      <c r="D175" s="121"/>
      <c r="E175" s="9">
        <f t="shared" si="21"/>
        <v>133.62595339999996</v>
      </c>
      <c r="F175" s="9">
        <v>41.48</v>
      </c>
      <c r="G175" s="9">
        <f>F175*1.081</f>
        <v>44.839879999999994</v>
      </c>
      <c r="H175" s="9">
        <f>G175*1.055</f>
        <v>47.30607339999999</v>
      </c>
    </row>
    <row r="176" spans="1:8" ht="25.5">
      <c r="A176" s="120"/>
      <c r="B176" s="10" t="s">
        <v>146</v>
      </c>
      <c r="C176" s="121"/>
      <c r="D176" s="121"/>
      <c r="E176" s="9">
        <f t="shared" si="21"/>
        <v>326.08856091999996</v>
      </c>
      <c r="F176" s="9">
        <v>101.224</v>
      </c>
      <c r="G176" s="9">
        <f>F176*1.081</f>
        <v>109.423144</v>
      </c>
      <c r="H176" s="9">
        <f>G176*1.055</f>
        <v>115.44141691999998</v>
      </c>
    </row>
    <row r="177" spans="1:8" ht="25.5">
      <c r="A177" s="120"/>
      <c r="B177" s="10" t="s">
        <v>156</v>
      </c>
      <c r="C177" s="121"/>
      <c r="D177" s="121"/>
      <c r="E177" s="9">
        <f t="shared" si="21"/>
        <v>259.3915566</v>
      </c>
      <c r="F177" s="9">
        <v>80.52</v>
      </c>
      <c r="G177" s="9">
        <f>F177*1.081</f>
        <v>87.04212</v>
      </c>
      <c r="H177" s="9">
        <f>G177*1.055</f>
        <v>91.8294366</v>
      </c>
    </row>
    <row r="178" spans="1:8" ht="12.75">
      <c r="A178" s="120" t="s">
        <v>85</v>
      </c>
      <c r="B178" s="8"/>
      <c r="C178" s="121" t="s">
        <v>39</v>
      </c>
      <c r="D178" s="121" t="s">
        <v>20</v>
      </c>
      <c r="E178" s="7">
        <f t="shared" si="21"/>
        <v>714.496168815</v>
      </c>
      <c r="F178" s="7">
        <f>SUM(F179:F181)</f>
        <v>221.793</v>
      </c>
      <c r="G178" s="7">
        <f>SUM(G179:G181)</f>
        <v>239.758233</v>
      </c>
      <c r="H178" s="7">
        <f>SUM(H179:H181)</f>
        <v>252.944935815</v>
      </c>
    </row>
    <row r="179" spans="1:8" ht="25.5">
      <c r="A179" s="120"/>
      <c r="B179" s="10" t="s">
        <v>32</v>
      </c>
      <c r="C179" s="121"/>
      <c r="D179" s="121"/>
      <c r="E179" s="9">
        <f t="shared" si="21"/>
        <v>73.82286278000001</v>
      </c>
      <c r="F179" s="9">
        <v>22.916</v>
      </c>
      <c r="G179" s="9">
        <f>F179*1.081</f>
        <v>24.772196</v>
      </c>
      <c r="H179" s="9">
        <f>G179*1.055</f>
        <v>26.13466678</v>
      </c>
    </row>
    <row r="180" spans="1:8" ht="51">
      <c r="A180" s="120"/>
      <c r="B180" s="10" t="s">
        <v>245</v>
      </c>
      <c r="C180" s="121"/>
      <c r="D180" s="121"/>
      <c r="E180" s="9">
        <f t="shared" si="21"/>
        <v>321.478658815</v>
      </c>
      <c r="F180" s="9">
        <v>99.793</v>
      </c>
      <c r="G180" s="9">
        <f>F180*1.081</f>
        <v>107.876233</v>
      </c>
      <c r="H180" s="9">
        <f>G180*1.055</f>
        <v>113.809425815</v>
      </c>
    </row>
    <row r="181" spans="1:8" ht="38.25">
      <c r="A181" s="120"/>
      <c r="B181" s="10" t="s">
        <v>261</v>
      </c>
      <c r="C181" s="121"/>
      <c r="D181" s="121"/>
      <c r="E181" s="9">
        <f t="shared" si="21"/>
        <v>319.19464722</v>
      </c>
      <c r="F181" s="9">
        <v>99.084</v>
      </c>
      <c r="G181" s="9">
        <f>F181*1.081</f>
        <v>107.109804</v>
      </c>
      <c r="H181" s="9">
        <f>G181*1.055</f>
        <v>113.00084322</v>
      </c>
    </row>
    <row r="182" spans="1:8" ht="29.25" customHeight="1">
      <c r="A182" s="117" t="s">
        <v>84</v>
      </c>
      <c r="B182" s="10"/>
      <c r="C182" s="121" t="s">
        <v>39</v>
      </c>
      <c r="D182" s="121" t="s">
        <v>20</v>
      </c>
      <c r="E182" s="7">
        <f t="shared" si="21"/>
        <v>321.304700245</v>
      </c>
      <c r="F182" s="7">
        <f>SUM(F183:F183)</f>
        <v>99.739</v>
      </c>
      <c r="G182" s="7">
        <f>SUM(G183:G183)</f>
        <v>107.817859</v>
      </c>
      <c r="H182" s="7">
        <f>SUM(H183:H183)</f>
        <v>113.74784124499999</v>
      </c>
    </row>
    <row r="183" spans="1:8" ht="28.5" customHeight="1">
      <c r="A183" s="118"/>
      <c r="B183" s="10" t="s">
        <v>157</v>
      </c>
      <c r="C183" s="121"/>
      <c r="D183" s="121"/>
      <c r="E183" s="9">
        <f t="shared" si="21"/>
        <v>321.304700245</v>
      </c>
      <c r="F183" s="9">
        <v>99.739</v>
      </c>
      <c r="G183" s="9">
        <f>F183*1.081</f>
        <v>107.817859</v>
      </c>
      <c r="H183" s="9">
        <f>G183*1.055</f>
        <v>113.74784124499999</v>
      </c>
    </row>
    <row r="184" spans="1:8" ht="12.75">
      <c r="A184" s="128" t="s">
        <v>199</v>
      </c>
      <c r="B184" s="10"/>
      <c r="C184" s="121" t="s">
        <v>39</v>
      </c>
      <c r="D184" s="121" t="s">
        <v>20</v>
      </c>
      <c r="E184" s="7">
        <f t="shared" si="21"/>
        <v>200.78684724</v>
      </c>
      <c r="F184" s="7">
        <f>SUM(F185)</f>
        <v>62.328</v>
      </c>
      <c r="G184" s="7">
        <f>SUM(G185)</f>
        <v>67.376568</v>
      </c>
      <c r="H184" s="7">
        <f>SUM(H185)</f>
        <v>71.08227924</v>
      </c>
    </row>
    <row r="185" spans="1:8" ht="25.5">
      <c r="A185" s="129"/>
      <c r="B185" s="8" t="s">
        <v>198</v>
      </c>
      <c r="C185" s="121"/>
      <c r="D185" s="121"/>
      <c r="E185" s="9">
        <f t="shared" si="21"/>
        <v>200.78684724</v>
      </c>
      <c r="F185" s="9">
        <v>62.328</v>
      </c>
      <c r="G185" s="9">
        <f>F185*1.081</f>
        <v>67.376568</v>
      </c>
      <c r="H185" s="9">
        <f>G185*1.055</f>
        <v>71.08227924</v>
      </c>
    </row>
    <row r="186" spans="1:8" ht="12.75" customHeight="1">
      <c r="A186" s="117" t="s">
        <v>68</v>
      </c>
      <c r="B186" s="8"/>
      <c r="C186" s="122" t="s">
        <v>40</v>
      </c>
      <c r="D186" s="122" t="s">
        <v>20</v>
      </c>
      <c r="E186" s="7">
        <f t="shared" si="21"/>
        <v>383.3531449999999</v>
      </c>
      <c r="F186" s="7">
        <f>SUM(F187:F187)</f>
        <v>119</v>
      </c>
      <c r="G186" s="7">
        <f>SUM(G187:G187)</f>
        <v>128.63899999999998</v>
      </c>
      <c r="H186" s="7">
        <f>SUM(H187:H187)</f>
        <v>135.71414499999997</v>
      </c>
    </row>
    <row r="187" spans="1:8" ht="31.5" customHeight="1">
      <c r="A187" s="118"/>
      <c r="B187" s="10" t="s">
        <v>37</v>
      </c>
      <c r="C187" s="124"/>
      <c r="D187" s="124"/>
      <c r="E187" s="9">
        <f t="shared" si="21"/>
        <v>383.3531449999999</v>
      </c>
      <c r="F187" s="9">
        <v>119</v>
      </c>
      <c r="G187" s="9">
        <f>F187*1.081</f>
        <v>128.63899999999998</v>
      </c>
      <c r="H187" s="9">
        <f>G187*1.055</f>
        <v>135.71414499999997</v>
      </c>
    </row>
    <row r="188" spans="1:8" ht="12.75">
      <c r="A188" s="120" t="s">
        <v>78</v>
      </c>
      <c r="B188" s="8"/>
      <c r="C188" s="121" t="s">
        <v>40</v>
      </c>
      <c r="D188" s="121" t="s">
        <v>20</v>
      </c>
      <c r="E188" s="7">
        <f aca="true" t="shared" si="24" ref="E188:E196">F188+G188+H188</f>
        <v>1197.17643583</v>
      </c>
      <c r="F188" s="7">
        <f>SUM(F189:F191)</f>
        <v>371.626</v>
      </c>
      <c r="G188" s="7">
        <f>SUM(G189:G191)</f>
        <v>401.727706</v>
      </c>
      <c r="H188" s="7">
        <f>SUM(H189:H191)</f>
        <v>423.82272982999996</v>
      </c>
    </row>
    <row r="189" spans="1:8" ht="12.75">
      <c r="A189" s="120"/>
      <c r="B189" s="52" t="s">
        <v>167</v>
      </c>
      <c r="C189" s="121"/>
      <c r="D189" s="121"/>
      <c r="E189" s="9">
        <f t="shared" si="24"/>
        <v>225.50185000000002</v>
      </c>
      <c r="F189" s="9">
        <v>70</v>
      </c>
      <c r="G189" s="9">
        <f>F189*1.081</f>
        <v>75.67</v>
      </c>
      <c r="H189" s="9">
        <f>G189*1.055</f>
        <v>79.83185</v>
      </c>
    </row>
    <row r="190" spans="1:8" ht="25.5">
      <c r="A190" s="120"/>
      <c r="B190" s="52" t="s">
        <v>31</v>
      </c>
      <c r="C190" s="121"/>
      <c r="D190" s="121"/>
      <c r="E190" s="9">
        <f t="shared" si="24"/>
        <v>358.61237059999996</v>
      </c>
      <c r="F190" s="9">
        <v>111.32</v>
      </c>
      <c r="G190" s="9">
        <f>F190*1.081</f>
        <v>120.33691999999999</v>
      </c>
      <c r="H190" s="9">
        <f aca="true" t="shared" si="25" ref="H190:H196">G190*1.055</f>
        <v>126.95545059999998</v>
      </c>
    </row>
    <row r="191" spans="1:8" ht="25.5">
      <c r="A191" s="120"/>
      <c r="B191" s="53" t="s">
        <v>168</v>
      </c>
      <c r="C191" s="121"/>
      <c r="D191" s="121"/>
      <c r="E191" s="9">
        <f t="shared" si="24"/>
        <v>613.06221523</v>
      </c>
      <c r="F191" s="9">
        <v>190.306</v>
      </c>
      <c r="G191" s="9">
        <f>F191*1.081</f>
        <v>205.720786</v>
      </c>
      <c r="H191" s="9">
        <f t="shared" si="25"/>
        <v>217.03542923</v>
      </c>
    </row>
    <row r="192" spans="1:8" ht="12.75">
      <c r="A192" s="120" t="s">
        <v>85</v>
      </c>
      <c r="B192" s="10"/>
      <c r="C192" s="121" t="s">
        <v>40</v>
      </c>
      <c r="D192" s="121" t="s">
        <v>20</v>
      </c>
      <c r="E192" s="7">
        <f t="shared" si="24"/>
        <v>444.56079</v>
      </c>
      <c r="F192" s="7">
        <f>SUM(F193:F194)</f>
        <v>138</v>
      </c>
      <c r="G192" s="7">
        <f>SUM(G193:G194)</f>
        <v>149.178</v>
      </c>
      <c r="H192" s="7">
        <f>SUM(H193:H194)</f>
        <v>157.38278999999997</v>
      </c>
    </row>
    <row r="193" spans="1:8" ht="25.5">
      <c r="A193" s="120"/>
      <c r="B193" s="10" t="s">
        <v>32</v>
      </c>
      <c r="C193" s="121"/>
      <c r="D193" s="121"/>
      <c r="E193" s="9">
        <f t="shared" si="24"/>
        <v>80.53637499999999</v>
      </c>
      <c r="F193" s="9">
        <v>25</v>
      </c>
      <c r="G193" s="9">
        <f>F193*1.081</f>
        <v>27.025</v>
      </c>
      <c r="H193" s="9">
        <f t="shared" si="25"/>
        <v>28.511374999999997</v>
      </c>
    </row>
    <row r="194" spans="1:8" ht="12.75">
      <c r="A194" s="120"/>
      <c r="B194" s="10" t="s">
        <v>33</v>
      </c>
      <c r="C194" s="121"/>
      <c r="D194" s="121"/>
      <c r="E194" s="9">
        <f t="shared" si="24"/>
        <v>364.024415</v>
      </c>
      <c r="F194" s="9">
        <v>113</v>
      </c>
      <c r="G194" s="9">
        <f>F194*1.081</f>
        <v>122.15299999999999</v>
      </c>
      <c r="H194" s="9">
        <f t="shared" si="25"/>
        <v>128.87141499999998</v>
      </c>
    </row>
    <row r="195" spans="1:8" ht="12.75">
      <c r="A195" s="120" t="s">
        <v>84</v>
      </c>
      <c r="B195" s="10"/>
      <c r="C195" s="121" t="s">
        <v>40</v>
      </c>
      <c r="D195" s="121" t="s">
        <v>20</v>
      </c>
      <c r="E195" s="7">
        <f t="shared" si="24"/>
        <v>320.389807025</v>
      </c>
      <c r="F195" s="7">
        <f>SUM(F196)</f>
        <v>99.455</v>
      </c>
      <c r="G195" s="7">
        <f>SUM(G196)</f>
        <v>107.51085499999999</v>
      </c>
      <c r="H195" s="7">
        <f>SUM(H196)</f>
        <v>113.42395202499999</v>
      </c>
    </row>
    <row r="196" spans="1:8" ht="38.25" customHeight="1">
      <c r="A196" s="120"/>
      <c r="B196" s="10" t="s">
        <v>41</v>
      </c>
      <c r="C196" s="121"/>
      <c r="D196" s="121"/>
      <c r="E196" s="9">
        <f t="shared" si="24"/>
        <v>320.389807025</v>
      </c>
      <c r="F196" s="9">
        <v>99.455</v>
      </c>
      <c r="G196" s="9">
        <f>F196*1.081</f>
        <v>107.51085499999999</v>
      </c>
      <c r="H196" s="9">
        <f t="shared" si="25"/>
        <v>113.42395202499999</v>
      </c>
    </row>
    <row r="197" spans="1:8" ht="12.75" customHeight="1">
      <c r="A197" s="117" t="s">
        <v>68</v>
      </c>
      <c r="B197" s="10"/>
      <c r="C197" s="122" t="s">
        <v>42</v>
      </c>
      <c r="D197" s="122" t="s">
        <v>20</v>
      </c>
      <c r="E197" s="7">
        <f aca="true" t="shared" si="26" ref="E197:E208">F197+G197+H197</f>
        <v>613.4359040100001</v>
      </c>
      <c r="F197" s="7">
        <f>SUM(F198:F199)</f>
        <v>190.422</v>
      </c>
      <c r="G197" s="7">
        <f>SUM(G198:G199)</f>
        <v>205.846182</v>
      </c>
      <c r="H197" s="7">
        <f>SUM(H198:H199)</f>
        <v>217.16772200999998</v>
      </c>
    </row>
    <row r="198" spans="1:8" ht="25.5">
      <c r="A198" s="118"/>
      <c r="B198" s="10" t="s">
        <v>36</v>
      </c>
      <c r="C198" s="124"/>
      <c r="D198" s="124"/>
      <c r="E198" s="9">
        <f t="shared" si="26"/>
        <v>195.08809334499998</v>
      </c>
      <c r="F198" s="9">
        <v>60.559</v>
      </c>
      <c r="G198" s="9">
        <f>F198*1.081</f>
        <v>65.46427899999999</v>
      </c>
      <c r="H198" s="9">
        <f>G198*1.055</f>
        <v>69.06481434499999</v>
      </c>
    </row>
    <row r="199" spans="1:8" ht="38.25">
      <c r="A199" s="118"/>
      <c r="B199" s="10" t="s">
        <v>159</v>
      </c>
      <c r="C199" s="124"/>
      <c r="D199" s="124"/>
      <c r="E199" s="9">
        <f>F199+G199+H199</f>
        <v>418.347810665</v>
      </c>
      <c r="F199" s="9">
        <v>129.863</v>
      </c>
      <c r="G199" s="9">
        <f>F199*1.081</f>
        <v>140.381903</v>
      </c>
      <c r="H199" s="9">
        <f>G199*1.055</f>
        <v>148.10290766499998</v>
      </c>
    </row>
    <row r="200" spans="1:8" ht="12.75">
      <c r="A200" s="120" t="s">
        <v>78</v>
      </c>
      <c r="B200" s="8"/>
      <c r="C200" s="121" t="s">
        <v>42</v>
      </c>
      <c r="D200" s="121" t="s">
        <v>20</v>
      </c>
      <c r="E200" s="7">
        <f t="shared" si="26"/>
        <v>921.30391545</v>
      </c>
      <c r="F200" s="7">
        <f>SUM(F201:F204)</f>
        <v>285.99</v>
      </c>
      <c r="G200" s="7">
        <f>SUM(G201:G204)</f>
        <v>309.15518999999995</v>
      </c>
      <c r="H200" s="7">
        <f>SUM(H201:H204)</f>
        <v>326.15872544999996</v>
      </c>
    </row>
    <row r="201" spans="1:8" ht="25.5">
      <c r="A201" s="120"/>
      <c r="B201" s="49" t="s">
        <v>43</v>
      </c>
      <c r="C201" s="121"/>
      <c r="D201" s="121"/>
      <c r="E201" s="9">
        <f t="shared" si="26"/>
        <v>280.997855285</v>
      </c>
      <c r="F201" s="9">
        <v>87.227</v>
      </c>
      <c r="G201" s="9">
        <f>F201*1.081</f>
        <v>94.292387</v>
      </c>
      <c r="H201" s="9">
        <f>G201*1.055</f>
        <v>99.478468285</v>
      </c>
    </row>
    <row r="202" spans="1:8" ht="25.5">
      <c r="A202" s="120"/>
      <c r="B202" s="49" t="s">
        <v>144</v>
      </c>
      <c r="C202" s="121"/>
      <c r="D202" s="121"/>
      <c r="E202" s="9">
        <f t="shared" si="26"/>
        <v>29.782351474999995</v>
      </c>
      <c r="F202" s="9">
        <v>9.245</v>
      </c>
      <c r="G202" s="9">
        <f>F202*1.081</f>
        <v>9.993844999999999</v>
      </c>
      <c r="H202" s="9">
        <f>G202*1.055</f>
        <v>10.543506474999997</v>
      </c>
    </row>
    <row r="203" spans="1:8" ht="12.75">
      <c r="A203" s="120"/>
      <c r="B203" s="49" t="s">
        <v>160</v>
      </c>
      <c r="C203" s="121"/>
      <c r="D203" s="121"/>
      <c r="E203" s="9">
        <f t="shared" si="26"/>
        <v>327.90868299499994</v>
      </c>
      <c r="F203" s="9">
        <v>101.789</v>
      </c>
      <c r="G203" s="9">
        <f>F203*1.081</f>
        <v>110.033909</v>
      </c>
      <c r="H203" s="9">
        <f>G203*1.055</f>
        <v>116.08577399499998</v>
      </c>
    </row>
    <row r="204" spans="1:8" ht="25.5">
      <c r="A204" s="120"/>
      <c r="B204" s="49" t="s">
        <v>31</v>
      </c>
      <c r="C204" s="121"/>
      <c r="D204" s="121"/>
      <c r="E204" s="9">
        <f t="shared" si="26"/>
        <v>282.615025695</v>
      </c>
      <c r="F204" s="9">
        <v>87.729</v>
      </c>
      <c r="G204" s="9">
        <f>F204*1.081</f>
        <v>94.835049</v>
      </c>
      <c r="H204" s="9">
        <f>G204*1.055</f>
        <v>100.05097669499999</v>
      </c>
    </row>
    <row r="205" spans="1:8" ht="38.25">
      <c r="A205" s="120"/>
      <c r="B205" s="21" t="s">
        <v>145</v>
      </c>
      <c r="C205" s="121"/>
      <c r="D205" s="121"/>
      <c r="E205" s="22">
        <f t="shared" si="26"/>
        <v>280.63191165</v>
      </c>
      <c r="F205" s="22">
        <v>87.729</v>
      </c>
      <c r="G205" s="22">
        <f>F205*1.07</f>
        <v>93.87003</v>
      </c>
      <c r="H205" s="22">
        <f>G205*1.055</f>
        <v>99.03288165</v>
      </c>
    </row>
    <row r="206" spans="1:8" ht="12.75">
      <c r="A206" s="120" t="s">
        <v>85</v>
      </c>
      <c r="B206" s="8"/>
      <c r="C206" s="121" t="s">
        <v>42</v>
      </c>
      <c r="D206" s="121" t="s">
        <v>20</v>
      </c>
      <c r="E206" s="7">
        <f t="shared" si="26"/>
        <v>396.905806185</v>
      </c>
      <c r="F206" s="7">
        <f>SUM(F207:F208)</f>
        <v>123.207</v>
      </c>
      <c r="G206" s="7">
        <f>SUM(G207:G208)</f>
        <v>133.186767</v>
      </c>
      <c r="H206" s="7">
        <f>SUM(H207:H208)</f>
        <v>140.512039185</v>
      </c>
    </row>
    <row r="207" spans="1:8" ht="25.5">
      <c r="A207" s="120"/>
      <c r="B207" s="10" t="s">
        <v>32</v>
      </c>
      <c r="C207" s="121"/>
      <c r="D207" s="121"/>
      <c r="E207" s="9">
        <f t="shared" si="26"/>
        <v>12.425151935</v>
      </c>
      <c r="F207" s="9">
        <v>3.857</v>
      </c>
      <c r="G207" s="9">
        <f>F207*1.081</f>
        <v>4.169417</v>
      </c>
      <c r="H207" s="9">
        <f>G207*1.055</f>
        <v>4.398734935</v>
      </c>
    </row>
    <row r="208" spans="1:8" ht="12.75">
      <c r="A208" s="120"/>
      <c r="B208" s="10" t="s">
        <v>33</v>
      </c>
      <c r="C208" s="121"/>
      <c r="D208" s="121"/>
      <c r="E208" s="9">
        <f t="shared" si="26"/>
        <v>384.48065425</v>
      </c>
      <c r="F208" s="9">
        <v>119.35</v>
      </c>
      <c r="G208" s="9">
        <f>F208*1.081</f>
        <v>129.01735</v>
      </c>
      <c r="H208" s="9">
        <f>G208*1.055</f>
        <v>136.11330425</v>
      </c>
    </row>
    <row r="209" spans="1:8" ht="24" customHeight="1">
      <c r="A209" s="117" t="s">
        <v>84</v>
      </c>
      <c r="B209" s="10"/>
      <c r="C209" s="121" t="s">
        <v>42</v>
      </c>
      <c r="D209" s="121" t="s">
        <v>20</v>
      </c>
      <c r="E209" s="7">
        <f aca="true" t="shared" si="27" ref="E209:E215">F209+G209+H209</f>
        <v>236.0303461</v>
      </c>
      <c r="F209" s="7">
        <f>SUM(F210)</f>
        <v>73.786</v>
      </c>
      <c r="G209" s="7">
        <f>SUM(G210)</f>
        <v>78.95102</v>
      </c>
      <c r="H209" s="7">
        <f>SUM(H210)</f>
        <v>83.2933261</v>
      </c>
    </row>
    <row r="210" spans="1:8" ht="25.5">
      <c r="A210" s="119"/>
      <c r="B210" s="47" t="s">
        <v>41</v>
      </c>
      <c r="C210" s="121"/>
      <c r="D210" s="121"/>
      <c r="E210" s="9">
        <f t="shared" si="27"/>
        <v>236.0303461</v>
      </c>
      <c r="F210" s="37">
        <v>73.786</v>
      </c>
      <c r="G210" s="9">
        <f>F210*1.07</f>
        <v>78.95102</v>
      </c>
      <c r="H210" s="9">
        <f>G210*1.055</f>
        <v>83.2933261</v>
      </c>
    </row>
    <row r="211" spans="1:8" ht="12.75" customHeight="1">
      <c r="A211" s="117" t="s">
        <v>68</v>
      </c>
      <c r="B211" s="10"/>
      <c r="C211" s="122" t="s">
        <v>44</v>
      </c>
      <c r="D211" s="122" t="s">
        <v>20</v>
      </c>
      <c r="E211" s="7">
        <f t="shared" si="27"/>
        <v>1007.33609268</v>
      </c>
      <c r="F211" s="7">
        <f>SUM(F212:F215)</f>
        <v>312.696</v>
      </c>
      <c r="G211" s="7">
        <f>SUM(G212:G215)</f>
        <v>338.02437599999996</v>
      </c>
      <c r="H211" s="7">
        <f>SUM(H212:H215)</f>
        <v>356.61571668</v>
      </c>
    </row>
    <row r="212" spans="1:8" ht="12.75" customHeight="1">
      <c r="A212" s="118"/>
      <c r="B212" s="10" t="s">
        <v>46</v>
      </c>
      <c r="C212" s="124"/>
      <c r="D212" s="124"/>
      <c r="E212" s="9">
        <f t="shared" si="27"/>
        <v>405.43944048000003</v>
      </c>
      <c r="F212" s="9">
        <v>125.856</v>
      </c>
      <c r="G212" s="9">
        <f>F212*1.081</f>
        <v>136.050336</v>
      </c>
      <c r="H212" s="9">
        <f>G212*1.055</f>
        <v>143.53310448</v>
      </c>
    </row>
    <row r="213" spans="1:8" ht="12.75" customHeight="1">
      <c r="A213" s="118"/>
      <c r="B213" s="10" t="s">
        <v>161</v>
      </c>
      <c r="C213" s="124"/>
      <c r="D213" s="124"/>
      <c r="E213" s="9">
        <f t="shared" si="27"/>
        <v>157.32297638</v>
      </c>
      <c r="F213" s="9">
        <v>48.836</v>
      </c>
      <c r="G213" s="9">
        <f>F213*1.081</f>
        <v>52.791715999999994</v>
      </c>
      <c r="H213" s="9">
        <f>G213*1.055</f>
        <v>55.69526037999999</v>
      </c>
    </row>
    <row r="214" spans="1:8" ht="12.75">
      <c r="A214" s="118"/>
      <c r="B214" s="10" t="s">
        <v>197</v>
      </c>
      <c r="C214" s="124"/>
      <c r="D214" s="124"/>
      <c r="E214" s="9">
        <f t="shared" si="27"/>
        <v>190.50718433499998</v>
      </c>
      <c r="F214" s="9">
        <v>59.137</v>
      </c>
      <c r="G214" s="9">
        <f>F214*1.081</f>
        <v>63.927096999999996</v>
      </c>
      <c r="H214" s="9">
        <f>G214*1.055</f>
        <v>67.44308733499999</v>
      </c>
    </row>
    <row r="215" spans="1:8" ht="25.5">
      <c r="A215" s="118"/>
      <c r="B215" s="10" t="s">
        <v>162</v>
      </c>
      <c r="C215" s="124"/>
      <c r="D215" s="124"/>
      <c r="E215" s="9">
        <f t="shared" si="27"/>
        <v>254.06649148500003</v>
      </c>
      <c r="F215" s="9">
        <v>78.867</v>
      </c>
      <c r="G215" s="9">
        <f>F215*1.081</f>
        <v>85.255227</v>
      </c>
      <c r="H215" s="9">
        <f>G215*1.055</f>
        <v>89.944264485</v>
      </c>
    </row>
    <row r="216" spans="1:8" ht="12.75" customHeight="1">
      <c r="A216" s="137" t="s">
        <v>78</v>
      </c>
      <c r="B216" s="10"/>
      <c r="C216" s="122" t="s">
        <v>44</v>
      </c>
      <c r="D216" s="122" t="s">
        <v>20</v>
      </c>
      <c r="E216" s="7">
        <f>F216+G216+H216</f>
        <v>1183.192099675</v>
      </c>
      <c r="F216" s="7">
        <f>SUM(F217:F223)</f>
        <v>367.285</v>
      </c>
      <c r="G216" s="7">
        <f>SUM(G217:G223)</f>
        <v>397.035085</v>
      </c>
      <c r="H216" s="7">
        <f>SUM(H217:H223)</f>
        <v>418.87201467499995</v>
      </c>
    </row>
    <row r="217" spans="1:8" ht="25.5">
      <c r="A217" s="138"/>
      <c r="B217" s="10" t="s">
        <v>43</v>
      </c>
      <c r="C217" s="124"/>
      <c r="D217" s="124"/>
      <c r="E217" s="9">
        <f aca="true" t="shared" si="28" ref="E217:E233">F217+G217+H217</f>
        <v>319.08511775</v>
      </c>
      <c r="F217" s="9">
        <v>99.05</v>
      </c>
      <c r="G217" s="9">
        <f>F217*1.081</f>
        <v>107.07305</v>
      </c>
      <c r="H217" s="9">
        <f>G217*1.055</f>
        <v>112.96206774999999</v>
      </c>
    </row>
    <row r="218" spans="1:8" ht="38.25">
      <c r="A218" s="138"/>
      <c r="B218" s="10" t="s">
        <v>45</v>
      </c>
      <c r="C218" s="124"/>
      <c r="D218" s="124"/>
      <c r="E218" s="9">
        <f t="shared" si="28"/>
        <v>120.16671441</v>
      </c>
      <c r="F218" s="9">
        <v>37.302</v>
      </c>
      <c r="G218" s="9">
        <f aca="true" t="shared" si="29" ref="G218:G223">F218*1.081</f>
        <v>40.323462</v>
      </c>
      <c r="H218" s="9">
        <f aca="true" t="shared" si="30" ref="H218:H223">G218*1.055</f>
        <v>42.54125241</v>
      </c>
    </row>
    <row r="219" spans="1:8" ht="25.5">
      <c r="A219" s="138"/>
      <c r="B219" s="10" t="s">
        <v>30</v>
      </c>
      <c r="C219" s="124"/>
      <c r="D219" s="124"/>
      <c r="E219" s="9">
        <f t="shared" si="28"/>
        <v>171.27831944</v>
      </c>
      <c r="F219" s="9">
        <v>53.168</v>
      </c>
      <c r="G219" s="9">
        <f t="shared" si="29"/>
        <v>57.474607999999996</v>
      </c>
      <c r="H219" s="9">
        <f t="shared" si="30"/>
        <v>60.635711439999994</v>
      </c>
    </row>
    <row r="220" spans="1:8" ht="25.5">
      <c r="A220" s="138"/>
      <c r="B220" s="10" t="s">
        <v>31</v>
      </c>
      <c r="C220" s="124"/>
      <c r="D220" s="124"/>
      <c r="E220" s="9">
        <f t="shared" si="28"/>
        <v>192.64945190999998</v>
      </c>
      <c r="F220" s="9">
        <v>59.802</v>
      </c>
      <c r="G220" s="9">
        <f>F220*1.081</f>
        <v>64.645962</v>
      </c>
      <c r="H220" s="9">
        <f>G220*1.055</f>
        <v>68.20148990999999</v>
      </c>
    </row>
    <row r="221" spans="1:8" ht="25.5">
      <c r="A221" s="138"/>
      <c r="B221" s="10" t="s">
        <v>222</v>
      </c>
      <c r="C221" s="124"/>
      <c r="D221" s="124"/>
      <c r="E221" s="9">
        <f t="shared" si="28"/>
        <v>123.65232871999999</v>
      </c>
      <c r="F221" s="9">
        <v>38.384</v>
      </c>
      <c r="G221" s="9">
        <f t="shared" si="29"/>
        <v>41.493103999999995</v>
      </c>
      <c r="H221" s="9">
        <f t="shared" si="30"/>
        <v>43.77522471999999</v>
      </c>
    </row>
    <row r="222" spans="1:8" ht="25.5">
      <c r="A222" s="138"/>
      <c r="B222" s="10" t="s">
        <v>156</v>
      </c>
      <c r="C222" s="124"/>
      <c r="D222" s="124"/>
      <c r="E222" s="9">
        <f t="shared" si="28"/>
        <v>101.4758325</v>
      </c>
      <c r="F222" s="9">
        <v>31.5</v>
      </c>
      <c r="G222" s="9">
        <f t="shared" si="29"/>
        <v>34.0515</v>
      </c>
      <c r="H222" s="9">
        <f t="shared" si="30"/>
        <v>35.9243325</v>
      </c>
    </row>
    <row r="223" spans="1:8" ht="12.75">
      <c r="A223" s="139"/>
      <c r="B223" s="10" t="s">
        <v>193</v>
      </c>
      <c r="C223" s="124"/>
      <c r="D223" s="124"/>
      <c r="E223" s="9">
        <f t="shared" si="28"/>
        <v>154.884334945</v>
      </c>
      <c r="F223" s="9">
        <v>48.079</v>
      </c>
      <c r="G223" s="9">
        <f t="shared" si="29"/>
        <v>51.973399</v>
      </c>
      <c r="H223" s="9">
        <f t="shared" si="30"/>
        <v>54.831935945</v>
      </c>
    </row>
    <row r="224" spans="1:8" ht="12.75">
      <c r="A224" s="120" t="s">
        <v>85</v>
      </c>
      <c r="B224" s="8"/>
      <c r="C224" s="121" t="s">
        <v>44</v>
      </c>
      <c r="D224" s="121" t="s">
        <v>20</v>
      </c>
      <c r="E224" s="7">
        <f t="shared" si="28"/>
        <v>367.31352055499997</v>
      </c>
      <c r="F224" s="7">
        <f>SUM(F225:F227)</f>
        <v>114.021</v>
      </c>
      <c r="G224" s="7">
        <f>SUM(G225:G227)</f>
        <v>123.25670099999999</v>
      </c>
      <c r="H224" s="7">
        <f>SUM(H225:H227)</f>
        <v>130.035819555</v>
      </c>
    </row>
    <row r="225" spans="1:8" ht="25.5">
      <c r="A225" s="120"/>
      <c r="B225" s="10" t="s">
        <v>47</v>
      </c>
      <c r="C225" s="121"/>
      <c r="D225" s="121"/>
      <c r="E225" s="9">
        <f t="shared" si="28"/>
        <v>9.545171165</v>
      </c>
      <c r="F225" s="9">
        <v>2.963</v>
      </c>
      <c r="G225" s="9">
        <f>F225*1.081</f>
        <v>3.203003</v>
      </c>
      <c r="H225" s="9">
        <f>G225*1.055</f>
        <v>3.379168165</v>
      </c>
    </row>
    <row r="226" spans="1:8" ht="25.5">
      <c r="A226" s="120"/>
      <c r="B226" s="10" t="s">
        <v>32</v>
      </c>
      <c r="C226" s="121"/>
      <c r="D226" s="121"/>
      <c r="E226" s="9">
        <f t="shared" si="28"/>
        <v>20.601204724999995</v>
      </c>
      <c r="F226" s="9">
        <v>6.395</v>
      </c>
      <c r="G226" s="9">
        <f>F226*1.081</f>
        <v>6.912995</v>
      </c>
      <c r="H226" s="9">
        <f>G226*1.055</f>
        <v>7.293209724999999</v>
      </c>
    </row>
    <row r="227" spans="1:8" ht="12.75">
      <c r="A227" s="120"/>
      <c r="B227" s="10" t="s">
        <v>33</v>
      </c>
      <c r="C227" s="121"/>
      <c r="D227" s="121"/>
      <c r="E227" s="9">
        <f t="shared" si="28"/>
        <v>337.16714466499997</v>
      </c>
      <c r="F227" s="9">
        <v>104.663</v>
      </c>
      <c r="G227" s="9">
        <f>F227*1.081</f>
        <v>113.14070299999999</v>
      </c>
      <c r="H227" s="9">
        <f>G227*1.055</f>
        <v>119.36344166499998</v>
      </c>
    </row>
    <row r="228" spans="1:8" ht="12.75">
      <c r="A228" s="120" t="s">
        <v>73</v>
      </c>
      <c r="B228" s="8"/>
      <c r="C228" s="121" t="s">
        <v>44</v>
      </c>
      <c r="D228" s="121" t="s">
        <v>20</v>
      </c>
      <c r="E228" s="7">
        <f t="shared" si="28"/>
        <v>3.1119255299999997</v>
      </c>
      <c r="F228" s="7">
        <f>SUM(F229)</f>
        <v>0.966</v>
      </c>
      <c r="G228" s="7">
        <f>SUM(G229)</f>
        <v>1.044246</v>
      </c>
      <c r="H228" s="7">
        <f>SUM(H229)</f>
        <v>1.10167953</v>
      </c>
    </row>
    <row r="229" spans="1:8" ht="38.25">
      <c r="A229" s="120"/>
      <c r="B229" s="8" t="s">
        <v>48</v>
      </c>
      <c r="C229" s="121"/>
      <c r="D229" s="121"/>
      <c r="E229" s="9">
        <f t="shared" si="28"/>
        <v>3.1119255299999997</v>
      </c>
      <c r="F229" s="9">
        <v>0.966</v>
      </c>
      <c r="G229" s="9">
        <f>F229*1.081</f>
        <v>1.044246</v>
      </c>
      <c r="H229" s="9">
        <f>G229*1.055</f>
        <v>1.10167953</v>
      </c>
    </row>
    <row r="230" spans="1:8" ht="15.75" customHeight="1">
      <c r="A230" s="117" t="s">
        <v>84</v>
      </c>
      <c r="B230" s="10"/>
      <c r="C230" s="122" t="s">
        <v>44</v>
      </c>
      <c r="D230" s="122" t="s">
        <v>20</v>
      </c>
      <c r="E230" s="7">
        <f>F230+G230+H230</f>
        <v>637.7514463499999</v>
      </c>
      <c r="F230" s="7">
        <f>SUM(F231:F233)</f>
        <v>197.97</v>
      </c>
      <c r="G230" s="7">
        <f>SUM(G231:G233)</f>
        <v>214.00556999999998</v>
      </c>
      <c r="H230" s="7">
        <f>SUM(H231:H233)</f>
        <v>225.77587634999998</v>
      </c>
    </row>
    <row r="231" spans="1:8" ht="12.75">
      <c r="A231" s="118"/>
      <c r="B231" s="47" t="s">
        <v>163</v>
      </c>
      <c r="C231" s="124"/>
      <c r="D231" s="124"/>
      <c r="E231" s="9">
        <f t="shared" si="28"/>
        <v>148.138608175</v>
      </c>
      <c r="F231" s="37">
        <v>45.985</v>
      </c>
      <c r="G231" s="9">
        <f>F231*1.081</f>
        <v>49.709785</v>
      </c>
      <c r="H231" s="9">
        <f>G231*1.055</f>
        <v>52.44382317499999</v>
      </c>
    </row>
    <row r="232" spans="1:8" ht="25.5">
      <c r="A232" s="118"/>
      <c r="B232" s="47" t="s">
        <v>223</v>
      </c>
      <c r="C232" s="124"/>
      <c r="D232" s="124"/>
      <c r="E232" s="9">
        <f t="shared" si="28"/>
        <v>470.992828275</v>
      </c>
      <c r="F232" s="37">
        <v>146.205</v>
      </c>
      <c r="G232" s="9">
        <f>F232*1.081</f>
        <v>158.047605</v>
      </c>
      <c r="H232" s="9">
        <f>G232*1.055</f>
        <v>166.740223275</v>
      </c>
    </row>
    <row r="233" spans="1:8" ht="12.75">
      <c r="A233" s="119"/>
      <c r="B233" s="47" t="s">
        <v>224</v>
      </c>
      <c r="C233" s="123"/>
      <c r="D233" s="123"/>
      <c r="E233" s="9">
        <f t="shared" si="28"/>
        <v>18.6200099</v>
      </c>
      <c r="F233" s="37">
        <v>5.78</v>
      </c>
      <c r="G233" s="9">
        <f>F233*1.081</f>
        <v>6.24818</v>
      </c>
      <c r="H233" s="9">
        <f>G233*1.055</f>
        <v>6.5918299</v>
      </c>
    </row>
    <row r="234" spans="1:8" ht="12.75">
      <c r="A234" s="135" t="s">
        <v>88</v>
      </c>
      <c r="B234" s="135"/>
      <c r="C234" s="135"/>
      <c r="D234" s="135"/>
      <c r="E234" s="135"/>
      <c r="F234" s="135"/>
      <c r="G234" s="135"/>
      <c r="H234" s="135"/>
    </row>
    <row r="235" spans="1:8" ht="12.75" customHeight="1">
      <c r="A235" s="128" t="s">
        <v>89</v>
      </c>
      <c r="B235" s="5"/>
      <c r="C235" s="122" t="s">
        <v>19</v>
      </c>
      <c r="D235" s="122" t="s">
        <v>20</v>
      </c>
      <c r="E235" s="7">
        <f>F235+G235+H235</f>
        <v>994.90127638</v>
      </c>
      <c r="F235" s="7">
        <f>F236</f>
        <v>308.836</v>
      </c>
      <c r="G235" s="7">
        <f>G236</f>
        <v>333.851716</v>
      </c>
      <c r="H235" s="7">
        <f>H236</f>
        <v>352.21356038</v>
      </c>
    </row>
    <row r="236" spans="1:8" ht="67.5" customHeight="1">
      <c r="A236" s="136"/>
      <c r="B236" s="8" t="s">
        <v>90</v>
      </c>
      <c r="C236" s="124"/>
      <c r="D236" s="124"/>
      <c r="E236" s="9">
        <f>F236+G236+H236</f>
        <v>994.90127638</v>
      </c>
      <c r="F236" s="9">
        <v>308.836</v>
      </c>
      <c r="G236" s="9">
        <f>F236*1.081</f>
        <v>333.851716</v>
      </c>
      <c r="H236" s="9">
        <f>G236*1.055</f>
        <v>352.21356038</v>
      </c>
    </row>
    <row r="237" spans="1:8" ht="12.75" customHeight="1">
      <c r="A237" s="125" t="s">
        <v>91</v>
      </c>
      <c r="B237" s="126"/>
      <c r="C237" s="126"/>
      <c r="D237" s="126"/>
      <c r="E237" s="126"/>
      <c r="F237" s="126"/>
      <c r="G237" s="126"/>
      <c r="H237" s="127"/>
    </row>
    <row r="238" spans="1:8" ht="12.75" customHeight="1">
      <c r="A238" s="106" t="s">
        <v>201</v>
      </c>
      <c r="B238" s="5"/>
      <c r="C238" s="122" t="s">
        <v>19</v>
      </c>
      <c r="D238" s="122" t="s">
        <v>20</v>
      </c>
      <c r="E238" s="7">
        <f>F238+G238+H238</f>
        <v>50000</v>
      </c>
      <c r="F238" s="7">
        <f>SUM(F239:F239)</f>
        <v>50000</v>
      </c>
      <c r="G238" s="7">
        <f>SUM(G239:G239)</f>
        <v>0</v>
      </c>
      <c r="H238" s="7">
        <f>SUM(H239:H239)</f>
        <v>0</v>
      </c>
    </row>
    <row r="239" spans="1:8" ht="76.5">
      <c r="A239" s="107"/>
      <c r="B239" s="86" t="s">
        <v>202</v>
      </c>
      <c r="C239" s="124"/>
      <c r="D239" s="124"/>
      <c r="E239" s="9">
        <f>F239+G239+H239</f>
        <v>50000</v>
      </c>
      <c r="F239" s="9">
        <v>50000</v>
      </c>
      <c r="G239" s="9"/>
      <c r="H239" s="9"/>
    </row>
    <row r="240" spans="1:8" ht="12.75" customHeight="1">
      <c r="A240" s="125" t="s">
        <v>225</v>
      </c>
      <c r="B240" s="126"/>
      <c r="C240" s="126"/>
      <c r="D240" s="126"/>
      <c r="E240" s="126"/>
      <c r="F240" s="126"/>
      <c r="G240" s="126"/>
      <c r="H240" s="127"/>
    </row>
    <row r="241" spans="1:8" ht="12.75" customHeight="1">
      <c r="A241" s="106" t="s">
        <v>225</v>
      </c>
      <c r="B241" s="5"/>
      <c r="C241" s="122" t="s">
        <v>19</v>
      </c>
      <c r="D241" s="122" t="s">
        <v>20</v>
      </c>
      <c r="E241" s="7">
        <f>F241+G241+H241</f>
        <v>2776.424</v>
      </c>
      <c r="F241" s="7">
        <f>SUM(F242:F242)</f>
        <v>2776.424</v>
      </c>
      <c r="G241" s="7">
        <f>SUM(G242:G242)</f>
        <v>0</v>
      </c>
      <c r="H241" s="7">
        <f>SUM(H242:H242)</f>
        <v>0</v>
      </c>
    </row>
    <row r="242" spans="1:8" ht="51">
      <c r="A242" s="107"/>
      <c r="B242" s="86" t="s">
        <v>226</v>
      </c>
      <c r="C242" s="124"/>
      <c r="D242" s="124"/>
      <c r="E242" s="9">
        <f>F242+G242+H242</f>
        <v>2776.424</v>
      </c>
      <c r="F242" s="9">
        <v>2776.424</v>
      </c>
      <c r="G242" s="9"/>
      <c r="H242" s="9"/>
    </row>
    <row r="243" spans="1:8" ht="12.75">
      <c r="A243" s="135" t="s">
        <v>186</v>
      </c>
      <c r="B243" s="135"/>
      <c r="C243" s="135"/>
      <c r="D243" s="135"/>
      <c r="E243" s="135"/>
      <c r="F243" s="135"/>
      <c r="G243" s="135"/>
      <c r="H243" s="135"/>
    </row>
    <row r="244" spans="1:8" ht="12.75" customHeight="1">
      <c r="A244" s="117" t="s">
        <v>87</v>
      </c>
      <c r="B244" s="5"/>
      <c r="C244" s="122" t="s">
        <v>19</v>
      </c>
      <c r="D244" s="122" t="s">
        <v>20</v>
      </c>
      <c r="E244" s="7">
        <f>F244+G244+H244</f>
        <v>918.114675</v>
      </c>
      <c r="F244" s="7">
        <f>F245</f>
        <v>285</v>
      </c>
      <c r="G244" s="7">
        <f>G245</f>
        <v>308.085</v>
      </c>
      <c r="H244" s="7">
        <f>H245</f>
        <v>325.02967499999994</v>
      </c>
    </row>
    <row r="245" spans="1:8" ht="56.25">
      <c r="A245" s="118"/>
      <c r="B245" s="76" t="s">
        <v>86</v>
      </c>
      <c r="C245" s="124"/>
      <c r="D245" s="124"/>
      <c r="E245" s="9">
        <f>F245+G245+H245</f>
        <v>918.114675</v>
      </c>
      <c r="F245" s="9">
        <v>285</v>
      </c>
      <c r="G245" s="9">
        <f>F245*1.081</f>
        <v>308.085</v>
      </c>
      <c r="H245" s="9">
        <f>G245*1.055</f>
        <v>325.02967499999994</v>
      </c>
    </row>
    <row r="246" spans="1:8" ht="12.75">
      <c r="A246" s="135" t="s">
        <v>187</v>
      </c>
      <c r="B246" s="135"/>
      <c r="C246" s="135"/>
      <c r="D246" s="135"/>
      <c r="E246" s="135"/>
      <c r="F246" s="135"/>
      <c r="G246" s="135"/>
      <c r="H246" s="135"/>
    </row>
    <row r="247" spans="1:8" ht="20.25" customHeight="1">
      <c r="A247" s="105" t="s">
        <v>184</v>
      </c>
      <c r="B247" s="8"/>
      <c r="C247" s="121" t="s">
        <v>19</v>
      </c>
      <c r="D247" s="121" t="s">
        <v>20</v>
      </c>
      <c r="E247" s="7">
        <f>F247+G247+H247</f>
        <v>220.40076500000004</v>
      </c>
      <c r="F247" s="7">
        <f>F248</f>
        <v>68.9</v>
      </c>
      <c r="G247" s="7">
        <f>G248</f>
        <v>73.72300000000001</v>
      </c>
      <c r="H247" s="7">
        <f>H248</f>
        <v>77.777765</v>
      </c>
    </row>
    <row r="248" spans="1:8" ht="33.75" customHeight="1">
      <c r="A248" s="105"/>
      <c r="B248" s="8" t="s">
        <v>152</v>
      </c>
      <c r="C248" s="121"/>
      <c r="D248" s="121"/>
      <c r="E248" s="9">
        <f>F248+G248+H248</f>
        <v>220.40076500000004</v>
      </c>
      <c r="F248" s="9">
        <v>68.9</v>
      </c>
      <c r="G248" s="9">
        <f>F248*1.07</f>
        <v>73.72300000000001</v>
      </c>
      <c r="H248" s="9">
        <f>G248*1.055</f>
        <v>77.777765</v>
      </c>
    </row>
    <row r="249" spans="1:8" ht="12.75">
      <c r="A249" s="20" t="s">
        <v>106</v>
      </c>
      <c r="B249" s="20"/>
      <c r="C249" s="5"/>
      <c r="D249" s="5"/>
      <c r="E249" s="7">
        <f>F249+G249+H249</f>
        <v>1900336.493276835</v>
      </c>
      <c r="F249" s="7">
        <f>F50+F247+F244+F241+F238+F235+F230+F228+F224+F216+F211+F209+F206+F200+F197+F195+F192+F188+F186+F184+F182+F178+F174+F166+F164+F162+F157+F142+F140+F138+F136+F133+F131+F127+F114+F111+F109+F107+F104+F101+F99+F96+F89+F78+F73+F67+F55+F48+F36+F20</f>
        <v>735298.0859999999</v>
      </c>
      <c r="G249" s="7">
        <f>G50+G247+G244+G241+G238+G235+G230+G228+G224+G216+G211+G209+G206+G200+G197+G195+G192+G188+G186+G184+G182+G178+G174+G166+G164+G162+G157+G142+G140+G138+G136+G133+G131+G127+G114+G111+G109+G107+G104+G101+G99+G96+G89+G78+G73+G67+G55+G48+G36+G20</f>
        <v>571539.391597</v>
      </c>
      <c r="H249" s="7">
        <f>H50+H247+H244+H241+H238+H235+H230+H228+H224+H216+H211+H209+H206+H200+H197+H195+H192+H188+H186+H184+H182+H178+H174+H166+H164+H162+H157+H142+H140+H138+H136+H133+H131+H127+H114+H111+H109+H107+H104+H101+H99+H96+H89+H78+H73+H67+H55+H48+H36+H20</f>
        <v>593499.0156798351</v>
      </c>
    </row>
    <row r="251" spans="1:9" s="24" customFormat="1" ht="18.75">
      <c r="A251" s="134" t="s">
        <v>107</v>
      </c>
      <c r="B251" s="134"/>
      <c r="C251" s="25"/>
      <c r="D251" s="25"/>
      <c r="E251" s="25"/>
      <c r="F251" s="25"/>
      <c r="G251" s="134" t="s">
        <v>227</v>
      </c>
      <c r="H251" s="134"/>
      <c r="I251" s="25"/>
    </row>
    <row r="252" ht="12.75">
      <c r="F252" s="85"/>
    </row>
    <row r="257" ht="12.75">
      <c r="F257" s="85"/>
    </row>
  </sheetData>
  <sheetProtection/>
  <mergeCells count="179">
    <mergeCell ref="D138:D139"/>
    <mergeCell ref="A138:A139"/>
    <mergeCell ref="D209:D210"/>
    <mergeCell ref="D197:D199"/>
    <mergeCell ref="C142:C156"/>
    <mergeCell ref="A140:A141"/>
    <mergeCell ref="A240:H240"/>
    <mergeCell ref="A241:A242"/>
    <mergeCell ref="C241:C242"/>
    <mergeCell ref="D241:D242"/>
    <mergeCell ref="D140:D141"/>
    <mergeCell ref="C140:C141"/>
    <mergeCell ref="A178:A181"/>
    <mergeCell ref="D178:D181"/>
    <mergeCell ref="D174:D177"/>
    <mergeCell ref="C174:C177"/>
    <mergeCell ref="A164:A165"/>
    <mergeCell ref="D157:D161"/>
    <mergeCell ref="D142:D156"/>
    <mergeCell ref="D164:D165"/>
    <mergeCell ref="A200:A205"/>
    <mergeCell ref="A166:A173"/>
    <mergeCell ref="A157:A161"/>
    <mergeCell ref="A162:A163"/>
    <mergeCell ref="A186:A187"/>
    <mergeCell ref="A188:A191"/>
    <mergeCell ref="A182:A183"/>
    <mergeCell ref="A184:A185"/>
    <mergeCell ref="A109:A110"/>
    <mergeCell ref="D131:D132"/>
    <mergeCell ref="A114:A126"/>
    <mergeCell ref="C114:C126"/>
    <mergeCell ref="D114:D126"/>
    <mergeCell ref="D127:D130"/>
    <mergeCell ref="A111:A113"/>
    <mergeCell ref="C131:C132"/>
    <mergeCell ref="C101:C103"/>
    <mergeCell ref="D104:D106"/>
    <mergeCell ref="C111:C113"/>
    <mergeCell ref="D111:D113"/>
    <mergeCell ref="D107:D108"/>
    <mergeCell ref="D247:D248"/>
    <mergeCell ref="A246:H246"/>
    <mergeCell ref="C235:C236"/>
    <mergeCell ref="A247:A248"/>
    <mergeCell ref="C244:C245"/>
    <mergeCell ref="C247:C248"/>
    <mergeCell ref="A244:A245"/>
    <mergeCell ref="A243:H243"/>
    <mergeCell ref="D244:D245"/>
    <mergeCell ref="A238:A239"/>
    <mergeCell ref="F9:H9"/>
    <mergeCell ref="C15:C17"/>
    <mergeCell ref="F10:H10"/>
    <mergeCell ref="D48:D49"/>
    <mergeCell ref="A12:H12"/>
    <mergeCell ref="A13:H13"/>
    <mergeCell ref="F16:H16"/>
    <mergeCell ref="A48:A49"/>
    <mergeCell ref="A19:H19"/>
    <mergeCell ref="A15:A17"/>
    <mergeCell ref="C73:C77"/>
    <mergeCell ref="C48:C49"/>
    <mergeCell ref="A54:H54"/>
    <mergeCell ref="G51:G52"/>
    <mergeCell ref="H51:H52"/>
    <mergeCell ref="C51:C52"/>
    <mergeCell ref="C67:C72"/>
    <mergeCell ref="B15:B17"/>
    <mergeCell ref="E15:H15"/>
    <mergeCell ref="D36:D46"/>
    <mergeCell ref="A36:A46"/>
    <mergeCell ref="C20:C34"/>
    <mergeCell ref="D20:D34"/>
    <mergeCell ref="A20:A34"/>
    <mergeCell ref="A35:H35"/>
    <mergeCell ref="A127:A130"/>
    <mergeCell ref="D67:D72"/>
    <mergeCell ref="A96:A98"/>
    <mergeCell ref="C96:C98"/>
    <mergeCell ref="D96:D98"/>
    <mergeCell ref="A99:A100"/>
    <mergeCell ref="C99:C100"/>
    <mergeCell ref="D99:D100"/>
    <mergeCell ref="A104:A106"/>
    <mergeCell ref="A67:A72"/>
    <mergeCell ref="C238:C239"/>
    <mergeCell ref="C192:C194"/>
    <mergeCell ref="D192:D194"/>
    <mergeCell ref="A197:A199"/>
    <mergeCell ref="A235:A236"/>
    <mergeCell ref="C209:C210"/>
    <mergeCell ref="A230:A233"/>
    <mergeCell ref="A224:A227"/>
    <mergeCell ref="A216:A223"/>
    <mergeCell ref="A209:A210"/>
    <mergeCell ref="C228:C229"/>
    <mergeCell ref="D235:D236"/>
    <mergeCell ref="D200:D205"/>
    <mergeCell ref="D188:D191"/>
    <mergeCell ref="C224:C227"/>
    <mergeCell ref="D224:D227"/>
    <mergeCell ref="A234:H234"/>
    <mergeCell ref="A211:A215"/>
    <mergeCell ref="A206:A208"/>
    <mergeCell ref="A195:A196"/>
    <mergeCell ref="D186:D187"/>
    <mergeCell ref="D184:D185"/>
    <mergeCell ref="D238:D239"/>
    <mergeCell ref="D228:D229"/>
    <mergeCell ref="C197:C199"/>
    <mergeCell ref="C162:C163"/>
    <mergeCell ref="C195:C196"/>
    <mergeCell ref="C166:C173"/>
    <mergeCell ref="C186:C187"/>
    <mergeCell ref="A251:B251"/>
    <mergeCell ref="A237:H237"/>
    <mergeCell ref="A174:A177"/>
    <mergeCell ref="G251:H251"/>
    <mergeCell ref="C188:C191"/>
    <mergeCell ref="A228:A229"/>
    <mergeCell ref="C216:C223"/>
    <mergeCell ref="C211:C215"/>
    <mergeCell ref="D195:D196"/>
    <mergeCell ref="C184:C185"/>
    <mergeCell ref="A142:A156"/>
    <mergeCell ref="C164:C165"/>
    <mergeCell ref="D162:D163"/>
    <mergeCell ref="D166:D173"/>
    <mergeCell ref="D206:D208"/>
    <mergeCell ref="D109:D110"/>
    <mergeCell ref="D101:D103"/>
    <mergeCell ref="C78:C88"/>
    <mergeCell ref="D89:D95"/>
    <mergeCell ref="D78:D88"/>
    <mergeCell ref="C136:C137"/>
    <mergeCell ref="C178:C181"/>
    <mergeCell ref="C157:C161"/>
    <mergeCell ref="C182:C183"/>
    <mergeCell ref="F5:H5"/>
    <mergeCell ref="F6:H6"/>
    <mergeCell ref="F7:H7"/>
    <mergeCell ref="C138:C139"/>
    <mergeCell ref="C104:C106"/>
    <mergeCell ref="C89:C95"/>
    <mergeCell ref="E16:E17"/>
    <mergeCell ref="D15:D17"/>
    <mergeCell ref="C55:C66"/>
    <mergeCell ref="D55:D66"/>
    <mergeCell ref="C109:C110"/>
    <mergeCell ref="A101:A103"/>
    <mergeCell ref="C230:C233"/>
    <mergeCell ref="D230:D233"/>
    <mergeCell ref="D216:D223"/>
    <mergeCell ref="C206:C208"/>
    <mergeCell ref="D211:D215"/>
    <mergeCell ref="A192:A194"/>
    <mergeCell ref="C200:C205"/>
    <mergeCell ref="D182:D183"/>
    <mergeCell ref="C36:C46"/>
    <mergeCell ref="A47:H47"/>
    <mergeCell ref="A136:A137"/>
    <mergeCell ref="C127:C130"/>
    <mergeCell ref="D73:D77"/>
    <mergeCell ref="A131:A132"/>
    <mergeCell ref="A89:A95"/>
    <mergeCell ref="D51:D52"/>
    <mergeCell ref="D136:D137"/>
    <mergeCell ref="B51:B52"/>
    <mergeCell ref="E51:E52"/>
    <mergeCell ref="F51:F52"/>
    <mergeCell ref="A133:A135"/>
    <mergeCell ref="A78:A88"/>
    <mergeCell ref="A107:A108"/>
    <mergeCell ref="A73:A77"/>
    <mergeCell ref="C107:C108"/>
    <mergeCell ref="C134:C135"/>
    <mergeCell ref="A55:A66"/>
    <mergeCell ref="D134:D135"/>
  </mergeCells>
  <printOptions/>
  <pageMargins left="0.7874015748031497" right="0.3937007874015748" top="1.1811023622047245" bottom="0.7874015748031497" header="0.7874015748031497" footer="0"/>
  <pageSetup fitToHeight="25" fitToWidth="1" horizontalDpi="600" verticalDpi="600" orientation="landscape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5:F27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6.00390625" style="11" customWidth="1"/>
    <col min="2" max="2" width="27.28125" style="11" customWidth="1"/>
    <col min="3" max="3" width="17.28125" style="11" customWidth="1"/>
    <col min="4" max="4" width="17.8515625" style="11" customWidth="1"/>
    <col min="5" max="5" width="16.7109375" style="11" customWidth="1"/>
    <col min="6" max="6" width="9.57421875" style="11" bestFit="1" customWidth="1"/>
    <col min="7" max="16384" width="9.140625" style="11" customWidth="1"/>
  </cols>
  <sheetData>
    <row r="5" spans="4:5" ht="18.75">
      <c r="D5" s="134" t="s">
        <v>191</v>
      </c>
      <c r="E5" s="134"/>
    </row>
    <row r="6" spans="4:5" ht="18.75">
      <c r="D6" s="134" t="s">
        <v>192</v>
      </c>
      <c r="E6" s="134"/>
    </row>
    <row r="7" spans="4:5" ht="18.75">
      <c r="D7" s="108" t="s">
        <v>271</v>
      </c>
      <c r="E7" s="134"/>
    </row>
    <row r="9" spans="4:6" ht="18.75" customHeight="1">
      <c r="D9" s="26" t="s">
        <v>18</v>
      </c>
      <c r="E9" s="26"/>
      <c r="F9" s="24"/>
    </row>
    <row r="10" spans="4:6" ht="94.5" customHeight="1">
      <c r="D10" s="109" t="s">
        <v>252</v>
      </c>
      <c r="E10" s="109"/>
      <c r="F10" s="24"/>
    </row>
    <row r="12" spans="1:5" s="26" customFormat="1" ht="18.75">
      <c r="A12" s="141" t="s">
        <v>22</v>
      </c>
      <c r="B12" s="141"/>
      <c r="C12" s="141"/>
      <c r="D12" s="141"/>
      <c r="E12" s="141"/>
    </row>
    <row r="13" spans="1:5" s="26" customFormat="1" ht="18.75">
      <c r="A13" s="142" t="s">
        <v>253</v>
      </c>
      <c r="B13" s="142"/>
      <c r="C13" s="142"/>
      <c r="D13" s="142"/>
      <c r="E13" s="142"/>
    </row>
    <row r="14" spans="1:5" ht="12.75">
      <c r="A14" s="12"/>
      <c r="B14" s="12"/>
      <c r="C14" s="12"/>
      <c r="D14" s="12"/>
      <c r="E14" s="12"/>
    </row>
    <row r="15" spans="1:5" ht="12.75">
      <c r="A15" s="110"/>
      <c r="B15" s="110" t="s">
        <v>8</v>
      </c>
      <c r="C15" s="110" t="s">
        <v>9</v>
      </c>
      <c r="D15" s="110"/>
      <c r="E15" s="110"/>
    </row>
    <row r="16" spans="1:5" ht="12.75">
      <c r="A16" s="110"/>
      <c r="B16" s="110"/>
      <c r="C16" s="13">
        <v>2015</v>
      </c>
      <c r="D16" s="13">
        <v>2016</v>
      </c>
      <c r="E16" s="13">
        <v>2017</v>
      </c>
    </row>
    <row r="17" spans="1:5" s="12" customFormat="1" ht="12.75">
      <c r="A17" s="13">
        <v>1</v>
      </c>
      <c r="B17" s="13">
        <v>2</v>
      </c>
      <c r="C17" s="13">
        <v>3</v>
      </c>
      <c r="D17" s="13">
        <v>4</v>
      </c>
      <c r="E17" s="13">
        <v>5</v>
      </c>
    </row>
    <row r="18" spans="1:6" ht="12.75">
      <c r="A18" s="14" t="s">
        <v>116</v>
      </c>
      <c r="B18" s="15">
        <f>C18+D18+E18</f>
        <v>1900336.493276835</v>
      </c>
      <c r="C18" s="15">
        <f>'додаток 1'!F249</f>
        <v>735298.0859999999</v>
      </c>
      <c r="D18" s="15">
        <f>'додаток 1'!G249</f>
        <v>571539.391597</v>
      </c>
      <c r="E18" s="15">
        <f>'додаток 1'!H249</f>
        <v>593499.0156798351</v>
      </c>
      <c r="F18" s="16"/>
    </row>
    <row r="19" spans="1:6" ht="12.75">
      <c r="A19" s="14" t="s">
        <v>117</v>
      </c>
      <c r="B19" s="15"/>
      <c r="C19" s="15"/>
      <c r="D19" s="15"/>
      <c r="E19" s="15"/>
      <c r="F19" s="16"/>
    </row>
    <row r="20" spans="1:6" s="29" customFormat="1" ht="12.75">
      <c r="A20" s="30" t="s">
        <v>118</v>
      </c>
      <c r="B20" s="27">
        <f>C20+D20+E20</f>
        <v>769.7680651499999</v>
      </c>
      <c r="C20" s="27">
        <f>158.034+30+52.605</f>
        <v>240.63899999999998</v>
      </c>
      <c r="D20" s="27">
        <f>C20*1.07</f>
        <v>257.48373</v>
      </c>
      <c r="E20" s="27">
        <f>D20*1.055</f>
        <v>271.64533514999994</v>
      </c>
      <c r="F20" s="28"/>
    </row>
    <row r="21" spans="1:5" ht="12.75">
      <c r="A21" s="14" t="s">
        <v>10</v>
      </c>
      <c r="B21" s="15">
        <f>C21+D21+E21</f>
        <v>0</v>
      </c>
      <c r="C21" s="15"/>
      <c r="D21" s="15"/>
      <c r="E21" s="15"/>
    </row>
    <row r="22" spans="1:5" ht="12.75">
      <c r="A22" s="14" t="s">
        <v>11</v>
      </c>
      <c r="B22" s="15">
        <f>C22+D22+E22</f>
        <v>0</v>
      </c>
      <c r="C22" s="13"/>
      <c r="D22" s="15"/>
      <c r="E22" s="15"/>
    </row>
    <row r="23" spans="1:5" ht="12.75" customHeight="1">
      <c r="A23" s="14" t="s">
        <v>62</v>
      </c>
      <c r="B23" s="15">
        <f>C23+D23+E23</f>
        <v>0</v>
      </c>
      <c r="C23" s="13"/>
      <c r="D23" s="17"/>
      <c r="E23" s="17"/>
    </row>
    <row r="24" spans="1:5" ht="19.5" customHeight="1">
      <c r="A24" s="14" t="s">
        <v>12</v>
      </c>
      <c r="B24" s="15">
        <f>B18+B21+B22+B23</f>
        <v>1900336.493276835</v>
      </c>
      <c r="C24" s="15">
        <f>C18+C21+C22+C23</f>
        <v>735298.0859999999</v>
      </c>
      <c r="D24" s="15">
        <f>D18+D21+D22+D23</f>
        <v>571539.391597</v>
      </c>
      <c r="E24" s="15">
        <f>E18+E21+E22+E23</f>
        <v>593499.0156798351</v>
      </c>
    </row>
    <row r="27" spans="1:5" s="26" customFormat="1" ht="18.75">
      <c r="A27" s="26" t="s">
        <v>107</v>
      </c>
      <c r="D27" s="134" t="s">
        <v>227</v>
      </c>
      <c r="E27" s="134"/>
    </row>
  </sheetData>
  <sheetProtection/>
  <mergeCells count="10">
    <mergeCell ref="D27:E27"/>
    <mergeCell ref="A15:A16"/>
    <mergeCell ref="C15:E15"/>
    <mergeCell ref="A12:E12"/>
    <mergeCell ref="A13:E13"/>
    <mergeCell ref="B15:B16"/>
    <mergeCell ref="D5:E5"/>
    <mergeCell ref="D6:E6"/>
    <mergeCell ref="D7:E7"/>
    <mergeCell ref="D10:E10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K271"/>
  <sheetViews>
    <sheetView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36.7109375" style="35" customWidth="1"/>
    <col min="2" max="2" width="28.00390625" style="34" customWidth="1"/>
    <col min="3" max="3" width="9.140625" style="4" customWidth="1"/>
    <col min="4" max="4" width="16.421875" style="34" customWidth="1"/>
    <col min="5" max="5" width="16.7109375" style="34" customWidth="1"/>
    <col min="6" max="6" width="15.140625" style="34" customWidth="1"/>
    <col min="7" max="7" width="16.140625" style="34" customWidth="1"/>
    <col min="8" max="8" width="0.13671875" style="34" customWidth="1"/>
    <col min="9" max="16384" width="9.140625" style="34" customWidth="1"/>
  </cols>
  <sheetData>
    <row r="5" spans="5:6" ht="18.75">
      <c r="E5" s="134" t="s">
        <v>191</v>
      </c>
      <c r="F5" s="134"/>
    </row>
    <row r="6" spans="5:6" ht="18.75">
      <c r="E6" s="134" t="s">
        <v>192</v>
      </c>
      <c r="F6" s="134"/>
    </row>
    <row r="7" spans="5:6" ht="18.75">
      <c r="E7" s="108" t="s">
        <v>271</v>
      </c>
      <c r="F7" s="166"/>
    </row>
    <row r="9" spans="1:7" ht="18.75">
      <c r="A9" s="34"/>
      <c r="E9" s="147" t="s">
        <v>59</v>
      </c>
      <c r="F9" s="147"/>
      <c r="G9" s="147"/>
    </row>
    <row r="10" spans="1:7" ht="54" customHeight="1">
      <c r="A10" s="34"/>
      <c r="E10" s="147" t="s">
        <v>210</v>
      </c>
      <c r="F10" s="147"/>
      <c r="G10" s="147"/>
    </row>
    <row r="11" ht="12.75">
      <c r="A11" s="34"/>
    </row>
    <row r="12" spans="1:7" s="32" customFormat="1" ht="18.75">
      <c r="A12" s="149" t="s">
        <v>21</v>
      </c>
      <c r="B12" s="149"/>
      <c r="C12" s="149"/>
      <c r="D12" s="149"/>
      <c r="E12" s="149"/>
      <c r="F12" s="149"/>
      <c r="G12" s="149"/>
    </row>
    <row r="13" spans="1:7" s="32" customFormat="1" ht="18.75">
      <c r="A13" s="148" t="s">
        <v>211</v>
      </c>
      <c r="B13" s="148"/>
      <c r="C13" s="148"/>
      <c r="D13" s="148"/>
      <c r="E13" s="148"/>
      <c r="F13" s="148"/>
      <c r="G13" s="148"/>
    </row>
    <row r="15" spans="1:8" ht="12.75">
      <c r="A15" s="140" t="s">
        <v>0</v>
      </c>
      <c r="B15" s="140" t="s">
        <v>13</v>
      </c>
      <c r="C15" s="140" t="s">
        <v>14</v>
      </c>
      <c r="D15" s="140" t="s">
        <v>17</v>
      </c>
      <c r="E15" s="140"/>
      <c r="F15" s="140"/>
      <c r="G15" s="140"/>
      <c r="H15" s="36"/>
    </row>
    <row r="16" spans="1:8" ht="12.75">
      <c r="A16" s="140"/>
      <c r="B16" s="140"/>
      <c r="C16" s="140"/>
      <c r="D16" s="140" t="s">
        <v>15</v>
      </c>
      <c r="E16" s="140" t="s">
        <v>16</v>
      </c>
      <c r="F16" s="140"/>
      <c r="G16" s="140"/>
      <c r="H16" s="36"/>
    </row>
    <row r="17" spans="1:8" ht="24" customHeight="1">
      <c r="A17" s="140"/>
      <c r="B17" s="140"/>
      <c r="C17" s="140"/>
      <c r="D17" s="140"/>
      <c r="E17" s="3">
        <v>2016</v>
      </c>
      <c r="F17" s="3">
        <v>2017</v>
      </c>
      <c r="G17" s="3">
        <v>2018</v>
      </c>
      <c r="H17" s="36"/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/>
    </row>
    <row r="19" spans="1:8" s="4" customFormat="1" ht="12.75">
      <c r="A19" s="135" t="s">
        <v>99</v>
      </c>
      <c r="B19" s="143"/>
      <c r="C19" s="143"/>
      <c r="D19" s="143"/>
      <c r="E19" s="143"/>
      <c r="F19" s="143"/>
      <c r="G19" s="143"/>
      <c r="H19" s="143"/>
    </row>
    <row r="20" spans="1:8" s="4" customFormat="1" ht="12.75">
      <c r="A20" s="121" t="s">
        <v>49</v>
      </c>
      <c r="B20" s="121"/>
      <c r="C20" s="121"/>
      <c r="D20" s="121"/>
      <c r="E20" s="121"/>
      <c r="F20" s="121"/>
      <c r="G20" s="121"/>
      <c r="H20" s="3"/>
    </row>
    <row r="21" spans="1:8" s="4" customFormat="1" ht="25.5" customHeight="1">
      <c r="A21" s="117" t="s">
        <v>103</v>
      </c>
      <c r="B21" s="130" t="s">
        <v>123</v>
      </c>
      <c r="C21" s="6" t="s">
        <v>108</v>
      </c>
      <c r="D21" s="18">
        <f>E21+F21+G21</f>
        <v>190</v>
      </c>
      <c r="E21" s="99">
        <v>58</v>
      </c>
      <c r="F21" s="6">
        <v>62</v>
      </c>
      <c r="G21" s="6">
        <v>70</v>
      </c>
      <c r="H21" s="3"/>
    </row>
    <row r="22" spans="1:8" s="4" customFormat="1" ht="12.75">
      <c r="A22" s="118"/>
      <c r="B22" s="131"/>
      <c r="C22" s="6" t="s">
        <v>109</v>
      </c>
      <c r="D22" s="9">
        <f aca="true" t="shared" si="0" ref="D22:D36">E22+F22+G22</f>
        <v>939.9939999999999</v>
      </c>
      <c r="E22" s="99">
        <v>273.664</v>
      </c>
      <c r="F22" s="6">
        <v>312.973</v>
      </c>
      <c r="G22" s="6">
        <v>353.357</v>
      </c>
      <c r="H22" s="3"/>
    </row>
    <row r="23" spans="1:8" s="4" customFormat="1" ht="25.5">
      <c r="A23" s="118"/>
      <c r="B23" s="8" t="s">
        <v>122</v>
      </c>
      <c r="C23" s="6" t="s">
        <v>109</v>
      </c>
      <c r="D23" s="9">
        <f t="shared" si="0"/>
        <v>294.28</v>
      </c>
      <c r="E23" s="6">
        <v>123.056</v>
      </c>
      <c r="F23" s="6">
        <v>70.995</v>
      </c>
      <c r="G23" s="6">
        <v>100.229</v>
      </c>
      <c r="H23" s="3"/>
    </row>
    <row r="24" spans="1:8" s="4" customFormat="1" ht="25.5">
      <c r="A24" s="118"/>
      <c r="B24" s="8" t="s">
        <v>124</v>
      </c>
      <c r="C24" s="6" t="s">
        <v>132</v>
      </c>
      <c r="D24" s="9">
        <f t="shared" si="0"/>
        <v>60.11</v>
      </c>
      <c r="E24" s="37">
        <v>21.999</v>
      </c>
      <c r="F24" s="6">
        <v>18.026</v>
      </c>
      <c r="G24" s="6">
        <v>20.085</v>
      </c>
      <c r="H24" s="3"/>
    </row>
    <row r="25" spans="1:8" s="4" customFormat="1" ht="38.25">
      <c r="A25" s="118"/>
      <c r="B25" s="8" t="s">
        <v>148</v>
      </c>
      <c r="C25" s="6" t="s">
        <v>50</v>
      </c>
      <c r="D25" s="18">
        <f t="shared" si="0"/>
        <v>230</v>
      </c>
      <c r="E25" s="23">
        <v>230</v>
      </c>
      <c r="F25" s="6">
        <v>0</v>
      </c>
      <c r="G25" s="6">
        <v>0</v>
      </c>
      <c r="H25" s="3"/>
    </row>
    <row r="26" spans="1:8" s="4" customFormat="1" ht="25.5">
      <c r="A26" s="118"/>
      <c r="B26" s="45" t="s">
        <v>149</v>
      </c>
      <c r="C26" s="6" t="s">
        <v>132</v>
      </c>
      <c r="D26" s="9">
        <f>E26+F26+G26</f>
        <v>59.311</v>
      </c>
      <c r="E26" s="6">
        <v>59.311</v>
      </c>
      <c r="F26" s="6">
        <v>0</v>
      </c>
      <c r="G26" s="6">
        <v>0</v>
      </c>
      <c r="H26" s="3"/>
    </row>
    <row r="27" spans="1:8" s="4" customFormat="1" ht="12.75">
      <c r="A27" s="118"/>
      <c r="B27" s="8" t="s">
        <v>125</v>
      </c>
      <c r="C27" s="6" t="s">
        <v>50</v>
      </c>
      <c r="D27" s="18">
        <f t="shared" si="0"/>
        <v>20</v>
      </c>
      <c r="E27" s="6">
        <v>20</v>
      </c>
      <c r="F27" s="6">
        <v>0</v>
      </c>
      <c r="G27" s="6">
        <v>0</v>
      </c>
      <c r="H27" s="3"/>
    </row>
    <row r="28" spans="1:8" s="4" customFormat="1" ht="21" customHeight="1">
      <c r="A28" s="118"/>
      <c r="B28" s="130" t="s">
        <v>126</v>
      </c>
      <c r="C28" s="122" t="s">
        <v>50</v>
      </c>
      <c r="D28" s="144">
        <f t="shared" si="0"/>
        <v>488</v>
      </c>
      <c r="E28" s="122">
        <v>62</v>
      </c>
      <c r="F28" s="122">
        <v>198</v>
      </c>
      <c r="G28" s="122">
        <v>228</v>
      </c>
      <c r="H28" s="3"/>
    </row>
    <row r="29" spans="1:8" s="4" customFormat="1" ht="18" customHeight="1">
      <c r="A29" s="118"/>
      <c r="B29" s="131"/>
      <c r="C29" s="123"/>
      <c r="D29" s="146"/>
      <c r="E29" s="123"/>
      <c r="F29" s="123"/>
      <c r="G29" s="123"/>
      <c r="H29" s="3"/>
    </row>
    <row r="30" spans="1:8" s="4" customFormat="1" ht="12.75">
      <c r="A30" s="118"/>
      <c r="B30" s="8" t="s">
        <v>127</v>
      </c>
      <c r="C30" s="6" t="s">
        <v>50</v>
      </c>
      <c r="D30" s="18">
        <f t="shared" si="0"/>
        <v>49</v>
      </c>
      <c r="E30" s="6">
        <v>13</v>
      </c>
      <c r="F30" s="6">
        <v>20</v>
      </c>
      <c r="G30" s="6">
        <v>16</v>
      </c>
      <c r="H30" s="3"/>
    </row>
    <row r="31" spans="1:9" s="4" customFormat="1" ht="25.5">
      <c r="A31" s="118"/>
      <c r="B31" s="8" t="s">
        <v>246</v>
      </c>
      <c r="C31" s="6" t="s">
        <v>108</v>
      </c>
      <c r="D31" s="18">
        <f>E31+F31+G31</f>
        <v>157</v>
      </c>
      <c r="E31" s="6">
        <v>23</v>
      </c>
      <c r="F31" s="6">
        <v>48</v>
      </c>
      <c r="G31" s="6">
        <v>86</v>
      </c>
      <c r="H31" s="3"/>
      <c r="I31" s="4" t="s">
        <v>268</v>
      </c>
    </row>
    <row r="32" spans="1:8" s="4" customFormat="1" ht="38.25">
      <c r="A32" s="118"/>
      <c r="B32" s="8" t="s">
        <v>267</v>
      </c>
      <c r="C32" s="6" t="s">
        <v>108</v>
      </c>
      <c r="D32" s="18">
        <f t="shared" si="0"/>
        <v>24</v>
      </c>
      <c r="E32" s="6">
        <v>24</v>
      </c>
      <c r="F32" s="6"/>
      <c r="G32" s="6"/>
      <c r="H32" s="3"/>
    </row>
    <row r="33" spans="1:8" s="4" customFormat="1" ht="12.75">
      <c r="A33" s="118"/>
      <c r="B33" s="8" t="s">
        <v>207</v>
      </c>
      <c r="C33" s="6" t="s">
        <v>50</v>
      </c>
      <c r="D33" s="18">
        <f t="shared" si="0"/>
        <v>234</v>
      </c>
      <c r="E33" s="18">
        <f>E34</f>
        <v>78</v>
      </c>
      <c r="F33" s="18">
        <f>F34</f>
        <v>78</v>
      </c>
      <c r="G33" s="18">
        <f>G34</f>
        <v>78</v>
      </c>
      <c r="H33" s="3"/>
    </row>
    <row r="34" spans="1:10" s="4" customFormat="1" ht="41.25" customHeight="1">
      <c r="A34" s="118"/>
      <c r="B34" s="21" t="s">
        <v>208</v>
      </c>
      <c r="C34" s="6" t="s">
        <v>50</v>
      </c>
      <c r="D34" s="18">
        <f t="shared" si="0"/>
        <v>234</v>
      </c>
      <c r="E34" s="18">
        <v>78</v>
      </c>
      <c r="F34" s="18">
        <v>78</v>
      </c>
      <c r="G34" s="18">
        <v>78</v>
      </c>
      <c r="H34" s="9"/>
      <c r="I34" s="72"/>
      <c r="J34" s="72"/>
    </row>
    <row r="35" spans="1:8" s="4" customFormat="1" ht="12.75">
      <c r="A35" s="118"/>
      <c r="B35" s="8" t="s">
        <v>133</v>
      </c>
      <c r="C35" s="6" t="s">
        <v>108</v>
      </c>
      <c r="D35" s="18">
        <f t="shared" si="0"/>
        <v>5</v>
      </c>
      <c r="E35" s="6">
        <v>3</v>
      </c>
      <c r="F35" s="6">
        <v>2</v>
      </c>
      <c r="G35" s="6">
        <v>0</v>
      </c>
      <c r="H35" s="3"/>
    </row>
    <row r="36" spans="1:8" s="4" customFormat="1" ht="38.25">
      <c r="A36" s="118"/>
      <c r="B36" s="8" t="s">
        <v>128</v>
      </c>
      <c r="C36" s="6" t="s">
        <v>108</v>
      </c>
      <c r="D36" s="18">
        <f t="shared" si="0"/>
        <v>25</v>
      </c>
      <c r="E36" s="6">
        <v>11</v>
      </c>
      <c r="F36" s="6">
        <v>7</v>
      </c>
      <c r="G36" s="6">
        <v>7</v>
      </c>
      <c r="H36" s="3"/>
    </row>
    <row r="37" spans="1:8" s="4" customFormat="1" ht="38.25" hidden="1">
      <c r="A37" s="119"/>
      <c r="B37" s="8" t="s">
        <v>209</v>
      </c>
      <c r="C37" s="6" t="s">
        <v>112</v>
      </c>
      <c r="D37" s="9">
        <f>E37+F37+G37</f>
        <v>0</v>
      </c>
      <c r="E37" s="9"/>
      <c r="F37" s="6"/>
      <c r="G37" s="6"/>
      <c r="H37" s="3"/>
    </row>
    <row r="38" spans="1:8" s="4" customFormat="1" ht="12.75">
      <c r="A38" s="135" t="s">
        <v>101</v>
      </c>
      <c r="B38" s="143"/>
      <c r="C38" s="143"/>
      <c r="D38" s="143"/>
      <c r="E38" s="143"/>
      <c r="F38" s="143"/>
      <c r="G38" s="143"/>
      <c r="H38" s="143"/>
    </row>
    <row r="39" spans="1:8" s="4" customFormat="1" ht="12.75">
      <c r="A39" s="121" t="s">
        <v>49</v>
      </c>
      <c r="B39" s="121"/>
      <c r="C39" s="121"/>
      <c r="D39" s="121"/>
      <c r="E39" s="121"/>
      <c r="F39" s="121"/>
      <c r="G39" s="121"/>
      <c r="H39" s="3"/>
    </row>
    <row r="40" spans="1:8" s="4" customFormat="1" ht="52.5" customHeight="1">
      <c r="A40" s="117" t="s">
        <v>104</v>
      </c>
      <c r="B40" s="8" t="s">
        <v>129</v>
      </c>
      <c r="C40" s="6" t="s">
        <v>109</v>
      </c>
      <c r="D40" s="9">
        <f>E40+F40+G40</f>
        <v>95.644</v>
      </c>
      <c r="E40" s="37">
        <v>95.644</v>
      </c>
      <c r="F40" s="6"/>
      <c r="G40" s="6"/>
      <c r="H40" s="3"/>
    </row>
    <row r="41" spans="1:8" s="4" customFormat="1" ht="89.25">
      <c r="A41" s="118"/>
      <c r="B41" s="8" t="s">
        <v>130</v>
      </c>
      <c r="C41" s="6" t="s">
        <v>111</v>
      </c>
      <c r="D41" s="18">
        <v>7</v>
      </c>
      <c r="E41" s="6">
        <v>7</v>
      </c>
      <c r="F41" s="6">
        <v>7</v>
      </c>
      <c r="G41" s="6">
        <v>7</v>
      </c>
      <c r="H41" s="3"/>
    </row>
    <row r="42" spans="1:8" s="4" customFormat="1" ht="63.75">
      <c r="A42" s="118"/>
      <c r="B42" s="8" t="s">
        <v>150</v>
      </c>
      <c r="C42" s="6" t="s">
        <v>50</v>
      </c>
      <c r="D42" s="18">
        <f aca="true" t="shared" si="1" ref="D42:D49">E42+F42+G42</f>
        <v>6122</v>
      </c>
      <c r="E42" s="6">
        <v>1901</v>
      </c>
      <c r="F42" s="6">
        <v>2054</v>
      </c>
      <c r="G42" s="6">
        <v>2167</v>
      </c>
      <c r="H42" s="3"/>
    </row>
    <row r="43" spans="1:8" s="4" customFormat="1" ht="51">
      <c r="A43" s="118"/>
      <c r="B43" s="8" t="s">
        <v>194</v>
      </c>
      <c r="C43" s="6" t="s">
        <v>50</v>
      </c>
      <c r="D43" s="18">
        <v>275</v>
      </c>
      <c r="E43" s="6">
        <v>275</v>
      </c>
      <c r="F43" s="6"/>
      <c r="G43" s="6"/>
      <c r="H43" s="3"/>
    </row>
    <row r="44" spans="1:8" s="4" customFormat="1" ht="25.5">
      <c r="A44" s="118"/>
      <c r="B44" s="36" t="s">
        <v>212</v>
      </c>
      <c r="C44" s="6" t="s">
        <v>50</v>
      </c>
      <c r="D44" s="18">
        <f t="shared" si="1"/>
        <v>7673</v>
      </c>
      <c r="E44" s="6">
        <v>7673</v>
      </c>
      <c r="F44" s="6"/>
      <c r="G44" s="6"/>
      <c r="H44" s="3"/>
    </row>
    <row r="45" spans="1:8" s="4" customFormat="1" ht="12.75">
      <c r="A45" s="118"/>
      <c r="B45" s="36" t="s">
        <v>213</v>
      </c>
      <c r="C45" s="6" t="s">
        <v>109</v>
      </c>
      <c r="D45" s="18">
        <v>11</v>
      </c>
      <c r="E45" s="6">
        <v>4.34</v>
      </c>
      <c r="F45" s="6"/>
      <c r="G45" s="6"/>
      <c r="H45" s="3"/>
    </row>
    <row r="46" spans="1:8" s="4" customFormat="1" ht="12.75">
      <c r="A46" s="118"/>
      <c r="B46" s="36" t="s">
        <v>214</v>
      </c>
      <c r="C46" s="6" t="s">
        <v>109</v>
      </c>
      <c r="D46" s="18">
        <f>E46</f>
        <v>179.36</v>
      </c>
      <c r="E46" s="6">
        <v>179.36</v>
      </c>
      <c r="F46" s="6"/>
      <c r="G46" s="6"/>
      <c r="H46" s="3"/>
    </row>
    <row r="47" spans="1:8" s="4" customFormat="1" ht="12.75">
      <c r="A47" s="118"/>
      <c r="B47" s="36" t="s">
        <v>215</v>
      </c>
      <c r="C47" s="6" t="s">
        <v>218</v>
      </c>
      <c r="D47" s="19">
        <f>E47</f>
        <v>0.474</v>
      </c>
      <c r="E47" s="6">
        <v>0.474</v>
      </c>
      <c r="F47" s="6"/>
      <c r="G47" s="6"/>
      <c r="H47" s="3"/>
    </row>
    <row r="48" spans="1:8" s="4" customFormat="1" ht="12.75">
      <c r="A48" s="118"/>
      <c r="B48" s="36" t="s">
        <v>216</v>
      </c>
      <c r="C48" s="6" t="s">
        <v>219</v>
      </c>
      <c r="D48" s="43">
        <f t="shared" si="1"/>
        <v>3.589</v>
      </c>
      <c r="E48" s="6">
        <v>3.589</v>
      </c>
      <c r="F48" s="6"/>
      <c r="G48" s="6"/>
      <c r="H48" s="3"/>
    </row>
    <row r="49" spans="1:8" s="4" customFormat="1" ht="38.25">
      <c r="A49" s="118"/>
      <c r="B49" s="36" t="s">
        <v>217</v>
      </c>
      <c r="C49" s="6" t="s">
        <v>24</v>
      </c>
      <c r="D49" s="43">
        <f t="shared" si="1"/>
        <v>512.078</v>
      </c>
      <c r="E49" s="6">
        <v>512.078</v>
      </c>
      <c r="F49" s="6"/>
      <c r="G49" s="6"/>
      <c r="H49" s="3"/>
    </row>
    <row r="50" spans="1:8" s="4" customFormat="1" ht="12.75">
      <c r="A50" s="135" t="s">
        <v>102</v>
      </c>
      <c r="B50" s="143"/>
      <c r="C50" s="143"/>
      <c r="D50" s="143"/>
      <c r="E50" s="143"/>
      <c r="F50" s="143"/>
      <c r="G50" s="143"/>
      <c r="H50" s="143"/>
    </row>
    <row r="51" spans="1:8" s="4" customFormat="1" ht="12.75">
      <c r="A51" s="121" t="s">
        <v>49</v>
      </c>
      <c r="B51" s="121"/>
      <c r="C51" s="121"/>
      <c r="D51" s="121"/>
      <c r="E51" s="121"/>
      <c r="F51" s="121"/>
      <c r="G51" s="121"/>
      <c r="H51" s="3"/>
    </row>
    <row r="52" spans="1:8" s="4" customFormat="1" ht="12.75" customHeight="1">
      <c r="A52" s="117" t="s">
        <v>105</v>
      </c>
      <c r="B52" s="6"/>
      <c r="C52" s="6"/>
      <c r="D52" s="6"/>
      <c r="E52" s="6"/>
      <c r="F52" s="6"/>
      <c r="G52" s="6"/>
      <c r="H52" s="3"/>
    </row>
    <row r="53" spans="1:8" s="4" customFormat="1" ht="38.25">
      <c r="A53" s="118"/>
      <c r="B53" s="8" t="s">
        <v>131</v>
      </c>
      <c r="C53" s="6" t="s">
        <v>258</v>
      </c>
      <c r="D53" s="18">
        <f>E53+F53+G53</f>
        <v>148</v>
      </c>
      <c r="E53" s="6">
        <v>123</v>
      </c>
      <c r="F53" s="6">
        <v>20</v>
      </c>
      <c r="G53" s="6">
        <v>5</v>
      </c>
      <c r="H53" s="3"/>
    </row>
    <row r="54" spans="1:8" s="4" customFormat="1" ht="12.75">
      <c r="A54" s="135" t="s">
        <v>102</v>
      </c>
      <c r="B54" s="143"/>
      <c r="C54" s="143"/>
      <c r="D54" s="143"/>
      <c r="E54" s="143"/>
      <c r="F54" s="143"/>
      <c r="G54" s="143"/>
      <c r="H54" s="143"/>
    </row>
    <row r="55" spans="1:8" s="4" customFormat="1" ht="12.75">
      <c r="A55" s="121" t="s">
        <v>266</v>
      </c>
      <c r="B55" s="121"/>
      <c r="C55" s="121"/>
      <c r="D55" s="121"/>
      <c r="E55" s="121"/>
      <c r="F55" s="121"/>
      <c r="G55" s="121"/>
      <c r="H55" s="3"/>
    </row>
    <row r="56" spans="1:8" s="4" customFormat="1" ht="12.75" customHeight="1">
      <c r="A56" s="117" t="s">
        <v>105</v>
      </c>
      <c r="B56" s="6"/>
      <c r="C56" s="6"/>
      <c r="D56" s="6"/>
      <c r="E56" s="6"/>
      <c r="F56" s="6"/>
      <c r="G56" s="6"/>
      <c r="H56" s="3"/>
    </row>
    <row r="57" spans="1:8" s="4" customFormat="1" ht="25.5">
      <c r="A57" s="118"/>
      <c r="B57" s="97" t="s">
        <v>265</v>
      </c>
      <c r="C57" s="6" t="s">
        <v>258</v>
      </c>
      <c r="D57" s="6">
        <f>E57+F57+G57</f>
        <v>5</v>
      </c>
      <c r="E57" s="6">
        <v>4</v>
      </c>
      <c r="F57" s="6">
        <v>1</v>
      </c>
      <c r="G57" s="6"/>
      <c r="H57" s="3"/>
    </row>
    <row r="58" spans="1:8" s="4" customFormat="1" ht="25.5">
      <c r="A58" s="118"/>
      <c r="B58" s="8" t="s">
        <v>264</v>
      </c>
      <c r="C58" s="6" t="s">
        <v>258</v>
      </c>
      <c r="D58" s="6">
        <f>E58+F58+G58</f>
        <v>2</v>
      </c>
      <c r="E58" s="6">
        <v>1</v>
      </c>
      <c r="F58" s="6">
        <v>1</v>
      </c>
      <c r="G58" s="6"/>
      <c r="H58" s="3"/>
    </row>
    <row r="59" spans="1:8" s="4" customFormat="1" ht="12.75" customHeight="1">
      <c r="A59" s="159" t="s">
        <v>113</v>
      </c>
      <c r="B59" s="160"/>
      <c r="C59" s="160"/>
      <c r="D59" s="160"/>
      <c r="E59" s="160"/>
      <c r="F59" s="160"/>
      <c r="G59" s="161"/>
      <c r="H59" s="3"/>
    </row>
    <row r="60" spans="1:8" s="4" customFormat="1" ht="12.75" customHeight="1">
      <c r="A60" s="152" t="s">
        <v>49</v>
      </c>
      <c r="B60" s="153"/>
      <c r="C60" s="153"/>
      <c r="D60" s="153"/>
      <c r="E60" s="153"/>
      <c r="F60" s="153"/>
      <c r="G60" s="154"/>
      <c r="H60" s="3"/>
    </row>
    <row r="61" spans="1:8" s="4" customFormat="1" ht="12.75">
      <c r="A61" s="105" t="s">
        <v>68</v>
      </c>
      <c r="B61" s="6"/>
      <c r="C61" s="3"/>
      <c r="D61" s="3"/>
      <c r="E61" s="3"/>
      <c r="F61" s="3"/>
      <c r="G61" s="3"/>
      <c r="H61" s="3"/>
    </row>
    <row r="62" spans="1:8" s="4" customFormat="1" ht="15" customHeight="1">
      <c r="A62" s="105"/>
      <c r="B62" s="8" t="s">
        <v>63</v>
      </c>
      <c r="C62" s="6" t="s">
        <v>109</v>
      </c>
      <c r="D62" s="19">
        <v>5323.3</v>
      </c>
      <c r="E62" s="43">
        <v>5323.3</v>
      </c>
      <c r="F62" s="43">
        <v>5323.3</v>
      </c>
      <c r="G62" s="43">
        <v>5323.3</v>
      </c>
      <c r="H62" s="43">
        <v>5323.3</v>
      </c>
    </row>
    <row r="63" spans="1:8" s="4" customFormat="1" ht="25.5">
      <c r="A63" s="105"/>
      <c r="B63" s="8" t="s">
        <v>203</v>
      </c>
      <c r="C63" s="6" t="s">
        <v>50</v>
      </c>
      <c r="D63" s="18">
        <v>37</v>
      </c>
      <c r="E63" s="18">
        <v>37</v>
      </c>
      <c r="F63" s="18">
        <v>37</v>
      </c>
      <c r="G63" s="18">
        <v>37</v>
      </c>
      <c r="H63" s="43"/>
    </row>
    <row r="64" spans="1:11" s="4" customFormat="1" ht="25.5">
      <c r="A64" s="105"/>
      <c r="B64" s="10" t="s">
        <v>147</v>
      </c>
      <c r="C64" s="3" t="s">
        <v>50</v>
      </c>
      <c r="D64" s="18">
        <f>E64</f>
        <v>7008</v>
      </c>
      <c r="E64" s="18">
        <v>7008</v>
      </c>
      <c r="F64" s="18">
        <v>7008</v>
      </c>
      <c r="G64" s="18">
        <v>7008</v>
      </c>
      <c r="H64" s="3"/>
      <c r="I64" s="4">
        <v>6828</v>
      </c>
      <c r="J64" s="4">
        <v>180</v>
      </c>
      <c r="K64" s="4">
        <f>I64+J64</f>
        <v>7008</v>
      </c>
    </row>
    <row r="65" spans="1:8" s="4" customFormat="1" ht="25.5">
      <c r="A65" s="105"/>
      <c r="B65" s="10" t="s">
        <v>64</v>
      </c>
      <c r="C65" s="6" t="s">
        <v>50</v>
      </c>
      <c r="D65" s="6">
        <v>21413</v>
      </c>
      <c r="E65" s="6">
        <v>21413</v>
      </c>
      <c r="F65" s="6">
        <v>21413</v>
      </c>
      <c r="G65" s="6">
        <v>21413</v>
      </c>
      <c r="H65" s="3"/>
    </row>
    <row r="66" spans="1:8" s="4" customFormat="1" ht="12.75">
      <c r="A66" s="105"/>
      <c r="B66" s="10" t="s">
        <v>65</v>
      </c>
      <c r="C66" s="6" t="s">
        <v>52</v>
      </c>
      <c r="D66" s="38">
        <v>41.16</v>
      </c>
      <c r="E66" s="38">
        <v>41.16</v>
      </c>
      <c r="F66" s="38">
        <v>41.16</v>
      </c>
      <c r="G66" s="38">
        <v>41.16</v>
      </c>
      <c r="H66" s="3"/>
    </row>
    <row r="67" spans="1:8" s="4" customFormat="1" ht="12.75">
      <c r="A67" s="105"/>
      <c r="B67" s="10" t="s">
        <v>66</v>
      </c>
      <c r="C67" s="6" t="s">
        <v>52</v>
      </c>
      <c r="D67" s="6">
        <v>8.9</v>
      </c>
      <c r="E67" s="6">
        <v>8.9</v>
      </c>
      <c r="F67" s="6">
        <v>8.9</v>
      </c>
      <c r="G67" s="6">
        <v>8.9</v>
      </c>
      <c r="H67" s="3"/>
    </row>
    <row r="68" spans="1:8" s="4" customFormat="1" ht="25.5">
      <c r="A68" s="105"/>
      <c r="B68" s="10" t="s">
        <v>260</v>
      </c>
      <c r="C68" s="6" t="s">
        <v>52</v>
      </c>
      <c r="D68" s="6">
        <v>54.2</v>
      </c>
      <c r="E68" s="6">
        <v>54.2</v>
      </c>
      <c r="F68" s="6">
        <v>54.2</v>
      </c>
      <c r="G68" s="6">
        <v>54.2</v>
      </c>
      <c r="H68" s="3"/>
    </row>
    <row r="69" spans="1:8" s="4" customFormat="1" ht="12.75">
      <c r="A69" s="105"/>
      <c r="B69" s="10" t="s">
        <v>28</v>
      </c>
      <c r="C69" s="6" t="s">
        <v>50</v>
      </c>
      <c r="D69" s="6">
        <v>34</v>
      </c>
      <c r="E69" s="6">
        <v>34</v>
      </c>
      <c r="F69" s="6">
        <v>34</v>
      </c>
      <c r="G69" s="6">
        <v>34</v>
      </c>
      <c r="H69" s="3"/>
    </row>
    <row r="70" spans="1:8" s="4" customFormat="1" ht="38.25">
      <c r="A70" s="105"/>
      <c r="B70" s="10" t="s">
        <v>67</v>
      </c>
      <c r="C70" s="6" t="s">
        <v>50</v>
      </c>
      <c r="D70" s="6">
        <v>14</v>
      </c>
      <c r="E70" s="6">
        <v>14</v>
      </c>
      <c r="F70" s="6">
        <v>14</v>
      </c>
      <c r="G70" s="6">
        <v>14</v>
      </c>
      <c r="H70" s="3"/>
    </row>
    <row r="71" spans="1:8" s="4" customFormat="1" ht="25.5">
      <c r="A71" s="105"/>
      <c r="B71" s="10" t="s">
        <v>259</v>
      </c>
      <c r="C71" s="6" t="s">
        <v>50</v>
      </c>
      <c r="D71" s="6">
        <v>96</v>
      </c>
      <c r="E71" s="6">
        <v>96</v>
      </c>
      <c r="F71" s="6">
        <v>96</v>
      </c>
      <c r="G71" s="6">
        <v>96</v>
      </c>
      <c r="H71" s="3"/>
    </row>
    <row r="72" spans="1:8" s="4" customFormat="1" ht="25.5">
      <c r="A72" s="105"/>
      <c r="B72" s="10" t="s">
        <v>82</v>
      </c>
      <c r="C72" s="6" t="s">
        <v>52</v>
      </c>
      <c r="D72" s="6">
        <v>280</v>
      </c>
      <c r="E72" s="6">
        <v>280</v>
      </c>
      <c r="F72" s="6">
        <v>280</v>
      </c>
      <c r="G72" s="6">
        <v>280</v>
      </c>
      <c r="H72" s="3"/>
    </row>
    <row r="73" spans="1:8" s="4" customFormat="1" ht="12.75" customHeight="1">
      <c r="A73" s="105" t="s">
        <v>69</v>
      </c>
      <c r="B73" s="10"/>
      <c r="C73" s="3"/>
      <c r="D73" s="3"/>
      <c r="E73" s="3"/>
      <c r="F73" s="3"/>
      <c r="G73" s="3"/>
      <c r="H73" s="3"/>
    </row>
    <row r="74" spans="1:8" s="4" customFormat="1" ht="12.75">
      <c r="A74" s="105"/>
      <c r="B74" s="10" t="s">
        <v>140</v>
      </c>
      <c r="C74" s="6" t="s">
        <v>51</v>
      </c>
      <c r="D74" s="18">
        <f>E74+F74+G74</f>
        <v>45579000</v>
      </c>
      <c r="E74" s="18">
        <v>15193000</v>
      </c>
      <c r="F74" s="18">
        <v>15193000</v>
      </c>
      <c r="G74" s="18">
        <v>15193000</v>
      </c>
      <c r="H74" s="3"/>
    </row>
    <row r="75" spans="1:8" s="4" customFormat="1" ht="25.5">
      <c r="A75" s="105"/>
      <c r="B75" s="8" t="s">
        <v>27</v>
      </c>
      <c r="C75" s="6" t="s">
        <v>50</v>
      </c>
      <c r="D75" s="18">
        <v>179</v>
      </c>
      <c r="E75" s="18">
        <v>179</v>
      </c>
      <c r="F75" s="18">
        <v>179</v>
      </c>
      <c r="G75" s="18">
        <v>179</v>
      </c>
      <c r="H75" s="3"/>
    </row>
    <row r="76" spans="1:8" s="4" customFormat="1" ht="12.75">
      <c r="A76" s="105"/>
      <c r="B76" s="10" t="s">
        <v>70</v>
      </c>
      <c r="C76" s="6" t="s">
        <v>51</v>
      </c>
      <c r="D76" s="19">
        <f>E76+F76+G76</f>
        <v>308994</v>
      </c>
      <c r="E76" s="18">
        <v>102998</v>
      </c>
      <c r="F76" s="18">
        <v>102998</v>
      </c>
      <c r="G76" s="18">
        <v>102998</v>
      </c>
      <c r="H76" s="18">
        <v>98810</v>
      </c>
    </row>
    <row r="77" spans="1:8" s="4" customFormat="1" ht="12.75">
      <c r="A77" s="105"/>
      <c r="B77" s="10" t="s">
        <v>71</v>
      </c>
      <c r="C77" s="6" t="s">
        <v>51</v>
      </c>
      <c r="D77" s="19">
        <f>E77+F77+G77</f>
        <v>159921</v>
      </c>
      <c r="E77" s="18">
        <v>53307</v>
      </c>
      <c r="F77" s="18">
        <v>53307</v>
      </c>
      <c r="G77" s="18">
        <v>53307</v>
      </c>
      <c r="H77" s="18">
        <v>50956</v>
      </c>
    </row>
    <row r="78" spans="1:8" s="4" customFormat="1" ht="12.75">
      <c r="A78" s="105"/>
      <c r="B78" s="10" t="s">
        <v>72</v>
      </c>
      <c r="C78" s="6" t="s">
        <v>51</v>
      </c>
      <c r="D78" s="19">
        <f>E78+F78+G78</f>
        <v>1561107</v>
      </c>
      <c r="E78" s="18">
        <v>520369</v>
      </c>
      <c r="F78" s="18">
        <v>520369</v>
      </c>
      <c r="G78" s="18">
        <v>520369</v>
      </c>
      <c r="H78" s="18">
        <v>499200</v>
      </c>
    </row>
    <row r="79" spans="1:8" s="4" customFormat="1" ht="12.75">
      <c r="A79" s="105" t="s">
        <v>73</v>
      </c>
      <c r="B79" s="10"/>
      <c r="C79" s="3"/>
      <c r="D79" s="3"/>
      <c r="E79" s="3"/>
      <c r="F79" s="3"/>
      <c r="G79" s="3"/>
      <c r="H79" s="3"/>
    </row>
    <row r="80" spans="1:8" s="4" customFormat="1" ht="25.5">
      <c r="A80" s="105"/>
      <c r="B80" s="10" t="s">
        <v>74</v>
      </c>
      <c r="C80" s="6" t="s">
        <v>53</v>
      </c>
      <c r="D80" s="19">
        <f>E80+F80+G80</f>
        <v>4693.200000000001</v>
      </c>
      <c r="E80" s="19">
        <v>1564.4</v>
      </c>
      <c r="F80" s="19">
        <v>1564.4</v>
      </c>
      <c r="G80" s="19">
        <v>1564.4</v>
      </c>
      <c r="H80" s="3"/>
    </row>
    <row r="81" spans="1:8" s="4" customFormat="1" ht="25.5">
      <c r="A81" s="105"/>
      <c r="B81" s="10" t="s">
        <v>75</v>
      </c>
      <c r="C81" s="6" t="s">
        <v>53</v>
      </c>
      <c r="D81" s="19">
        <f>E81+F81+G81</f>
        <v>6432.299999999999</v>
      </c>
      <c r="E81" s="19">
        <v>2144.1</v>
      </c>
      <c r="F81" s="19">
        <v>2144.1</v>
      </c>
      <c r="G81" s="19">
        <v>2144.1</v>
      </c>
      <c r="H81" s="3"/>
    </row>
    <row r="82" spans="1:9" s="4" customFormat="1" ht="25.5">
      <c r="A82" s="105"/>
      <c r="B82" s="10" t="s">
        <v>76</v>
      </c>
      <c r="C82" s="6" t="s">
        <v>53</v>
      </c>
      <c r="D82" s="19">
        <f>E82+F82+G82</f>
        <v>21573.6</v>
      </c>
      <c r="E82" s="19">
        <v>7191.2</v>
      </c>
      <c r="F82" s="19">
        <v>7191.2</v>
      </c>
      <c r="G82" s="19">
        <v>7191.2</v>
      </c>
      <c r="H82" s="3"/>
      <c r="I82" s="100"/>
    </row>
    <row r="83" spans="1:8" s="4" customFormat="1" ht="38.25">
      <c r="A83" s="105"/>
      <c r="B83" s="10" t="s">
        <v>77</v>
      </c>
      <c r="C83" s="6" t="s">
        <v>53</v>
      </c>
      <c r="D83" s="19">
        <f>E83+F83+G83</f>
        <v>2949.6000000000004</v>
      </c>
      <c r="E83" s="19">
        <v>983.2</v>
      </c>
      <c r="F83" s="19">
        <v>983.2</v>
      </c>
      <c r="G83" s="19">
        <v>983.2</v>
      </c>
      <c r="H83" s="3"/>
    </row>
    <row r="84" spans="1:8" s="4" customFormat="1" ht="12.75" customHeight="1">
      <c r="A84" s="117" t="s">
        <v>78</v>
      </c>
      <c r="B84" s="10"/>
      <c r="C84" s="3"/>
      <c r="D84" s="3"/>
      <c r="E84" s="3"/>
      <c r="F84" s="3"/>
      <c r="G84" s="3"/>
      <c r="H84" s="3"/>
    </row>
    <row r="85" spans="1:8" s="4" customFormat="1" ht="12.75">
      <c r="A85" s="118"/>
      <c r="B85" s="10" t="s">
        <v>142</v>
      </c>
      <c r="C85" s="6" t="s">
        <v>24</v>
      </c>
      <c r="D85" s="19">
        <f>E85+F85+G85</f>
        <v>624.3689999999999</v>
      </c>
      <c r="E85" s="19">
        <v>208.123</v>
      </c>
      <c r="F85" s="19">
        <v>208.123</v>
      </c>
      <c r="G85" s="19">
        <v>208.123</v>
      </c>
      <c r="H85" s="3"/>
    </row>
    <row r="86" spans="1:8" s="4" customFormat="1" ht="25.5">
      <c r="A86" s="118"/>
      <c r="B86" s="10" t="s">
        <v>200</v>
      </c>
      <c r="C86" s="6" t="s">
        <v>109</v>
      </c>
      <c r="D86" s="6">
        <f>E86</f>
        <v>133.33</v>
      </c>
      <c r="E86" s="38">
        <v>133.33</v>
      </c>
      <c r="F86" s="6">
        <v>133.33</v>
      </c>
      <c r="G86" s="6">
        <v>133.33</v>
      </c>
      <c r="H86" s="3"/>
    </row>
    <row r="87" spans="1:8" s="4" customFormat="1" ht="25.5">
      <c r="A87" s="118"/>
      <c r="B87" s="10" t="s">
        <v>144</v>
      </c>
      <c r="C87" s="6" t="s">
        <v>50</v>
      </c>
      <c r="D87" s="18">
        <f>E87+F87+G87</f>
        <v>45</v>
      </c>
      <c r="E87" s="6">
        <v>15</v>
      </c>
      <c r="F87" s="6">
        <v>15</v>
      </c>
      <c r="G87" s="6">
        <v>15</v>
      </c>
      <c r="H87" s="3"/>
    </row>
    <row r="88" spans="1:8" s="4" customFormat="1" ht="12.75">
      <c r="A88" s="118"/>
      <c r="B88" s="10" t="s">
        <v>23</v>
      </c>
      <c r="C88" s="6" t="s">
        <v>24</v>
      </c>
      <c r="D88" s="18">
        <f>E88+F88+G88</f>
        <v>186195</v>
      </c>
      <c r="E88" s="18">
        <v>62065</v>
      </c>
      <c r="F88" s="18">
        <v>62065</v>
      </c>
      <c r="G88" s="18">
        <v>62065</v>
      </c>
      <c r="H88" s="3"/>
    </row>
    <row r="89" spans="1:8" s="4" customFormat="1" ht="25.5">
      <c r="A89" s="118"/>
      <c r="B89" s="10" t="s">
        <v>79</v>
      </c>
      <c r="C89" s="6" t="s">
        <v>158</v>
      </c>
      <c r="D89" s="6">
        <v>614</v>
      </c>
      <c r="E89" s="6">
        <v>614</v>
      </c>
      <c r="F89" s="6">
        <v>614</v>
      </c>
      <c r="G89" s="6">
        <v>614</v>
      </c>
      <c r="H89" s="3"/>
    </row>
    <row r="90" spans="1:8" s="4" customFormat="1" ht="50.25" customHeight="1">
      <c r="A90" s="118"/>
      <c r="B90" s="10" t="s">
        <v>221</v>
      </c>
      <c r="C90" s="6" t="s">
        <v>50</v>
      </c>
      <c r="D90" s="23">
        <v>694</v>
      </c>
      <c r="E90" s="23">
        <v>694</v>
      </c>
      <c r="F90" s="23">
        <v>694</v>
      </c>
      <c r="G90" s="23">
        <v>694</v>
      </c>
      <c r="H90" s="3"/>
    </row>
    <row r="91" spans="1:8" s="4" customFormat="1" ht="12.75" customHeight="1">
      <c r="A91" s="118"/>
      <c r="B91" s="41" t="s">
        <v>46</v>
      </c>
      <c r="C91" s="6" t="s">
        <v>52</v>
      </c>
      <c r="D91" s="6">
        <v>387.26</v>
      </c>
      <c r="E91" s="6">
        <f>346.1+41.16</f>
        <v>387.26</v>
      </c>
      <c r="F91" s="6">
        <f>346.1+41.16</f>
        <v>387.26</v>
      </c>
      <c r="G91" s="6">
        <f>346.1+41.16</f>
        <v>387.26</v>
      </c>
      <c r="H91" s="3"/>
    </row>
    <row r="92" spans="1:8" s="4" customFormat="1" ht="25.5">
      <c r="A92" s="118"/>
      <c r="B92" s="10" t="s">
        <v>80</v>
      </c>
      <c r="C92" s="6" t="s">
        <v>50</v>
      </c>
      <c r="D92" s="6">
        <v>34</v>
      </c>
      <c r="E92" s="6">
        <v>34</v>
      </c>
      <c r="F92" s="6">
        <v>34</v>
      </c>
      <c r="G92" s="6">
        <v>34</v>
      </c>
      <c r="H92" s="3"/>
    </row>
    <row r="93" spans="1:8" s="4" customFormat="1" ht="25.5">
      <c r="A93" s="118"/>
      <c r="B93" s="10" t="s">
        <v>81</v>
      </c>
      <c r="C93" s="6" t="s">
        <v>50</v>
      </c>
      <c r="D93" s="6">
        <v>9</v>
      </c>
      <c r="E93" s="6">
        <v>9</v>
      </c>
      <c r="F93" s="6">
        <v>9</v>
      </c>
      <c r="G93" s="6">
        <v>9</v>
      </c>
      <c r="H93" s="3"/>
    </row>
    <row r="94" spans="1:8" s="4" customFormat="1" ht="25.5">
      <c r="A94" s="118"/>
      <c r="B94" s="8" t="s">
        <v>60</v>
      </c>
      <c r="C94" s="6" t="s">
        <v>50</v>
      </c>
      <c r="D94" s="6">
        <f>E94+F94+G94</f>
        <v>8646</v>
      </c>
      <c r="E94" s="6">
        <v>2882</v>
      </c>
      <c r="F94" s="6">
        <v>2882</v>
      </c>
      <c r="G94" s="6">
        <v>2882</v>
      </c>
      <c r="H94" s="3"/>
    </row>
    <row r="95" spans="1:8" s="4" customFormat="1" ht="12.75" customHeight="1">
      <c r="A95" s="117" t="s">
        <v>83</v>
      </c>
      <c r="B95" s="8"/>
      <c r="C95" s="3"/>
      <c r="D95" s="3"/>
      <c r="E95" s="3"/>
      <c r="F95" s="3"/>
      <c r="G95" s="3"/>
      <c r="H95" s="3"/>
    </row>
    <row r="96" spans="1:8" s="4" customFormat="1" ht="51">
      <c r="A96" s="118"/>
      <c r="B96" s="10" t="s">
        <v>188</v>
      </c>
      <c r="C96" s="3" t="s">
        <v>50</v>
      </c>
      <c r="D96" s="18">
        <v>5</v>
      </c>
      <c r="E96" s="6">
        <v>5</v>
      </c>
      <c r="F96" s="6"/>
      <c r="G96" s="6"/>
      <c r="H96" s="3"/>
    </row>
    <row r="97" spans="1:8" s="4" customFormat="1" ht="12.75" customHeight="1">
      <c r="A97" s="118"/>
      <c r="B97" s="155" t="s">
        <v>61</v>
      </c>
      <c r="C97" s="122" t="s">
        <v>50</v>
      </c>
      <c r="D97" s="144">
        <f aca="true" t="shared" si="2" ref="D97:D102">E97+F97+G97</f>
        <v>88</v>
      </c>
      <c r="E97" s="144">
        <v>24</v>
      </c>
      <c r="F97" s="144">
        <v>32</v>
      </c>
      <c r="G97" s="144">
        <v>32</v>
      </c>
      <c r="H97" s="3"/>
    </row>
    <row r="98" spans="1:8" s="4" customFormat="1" ht="12.75" customHeight="1">
      <c r="A98" s="118"/>
      <c r="B98" s="156"/>
      <c r="C98" s="124"/>
      <c r="D98" s="145"/>
      <c r="E98" s="145"/>
      <c r="F98" s="145"/>
      <c r="G98" s="145"/>
      <c r="H98" s="3"/>
    </row>
    <row r="99" spans="1:8" s="4" customFormat="1" ht="12.75">
      <c r="A99" s="118"/>
      <c r="B99" s="157"/>
      <c r="C99" s="123"/>
      <c r="D99" s="146"/>
      <c r="E99" s="146"/>
      <c r="F99" s="146"/>
      <c r="G99" s="146"/>
      <c r="H99" s="3"/>
    </row>
    <row r="100" spans="1:8" s="4" customFormat="1" ht="12.75">
      <c r="A100" s="118"/>
      <c r="B100" s="10" t="s">
        <v>151</v>
      </c>
      <c r="C100" s="6" t="s">
        <v>50</v>
      </c>
      <c r="D100" s="18">
        <f t="shared" si="2"/>
        <v>495</v>
      </c>
      <c r="E100" s="18">
        <v>165</v>
      </c>
      <c r="F100" s="18">
        <v>165</v>
      </c>
      <c r="G100" s="18">
        <v>165</v>
      </c>
      <c r="H100" s="3"/>
    </row>
    <row r="101" spans="1:8" s="4" customFormat="1" ht="12.75">
      <c r="A101" s="118"/>
      <c r="B101" s="10" t="s">
        <v>166</v>
      </c>
      <c r="C101" s="6" t="s">
        <v>50</v>
      </c>
      <c r="D101" s="18">
        <f t="shared" si="2"/>
        <v>1800</v>
      </c>
      <c r="E101" s="18">
        <v>600</v>
      </c>
      <c r="F101" s="18">
        <v>600</v>
      </c>
      <c r="G101" s="18">
        <v>600</v>
      </c>
      <c r="H101" s="18">
        <v>600</v>
      </c>
    </row>
    <row r="102" spans="1:8" s="4" customFormat="1" ht="12.75">
      <c r="A102" s="118"/>
      <c r="B102" s="10" t="s">
        <v>165</v>
      </c>
      <c r="C102" s="6" t="s">
        <v>24</v>
      </c>
      <c r="D102" s="18">
        <f t="shared" si="2"/>
        <v>10914</v>
      </c>
      <c r="E102" s="18">
        <v>3638</v>
      </c>
      <c r="F102" s="18">
        <v>3638</v>
      </c>
      <c r="G102" s="18">
        <v>3638</v>
      </c>
      <c r="H102" s="18">
        <v>3638</v>
      </c>
    </row>
    <row r="103" spans="1:8" s="4" customFormat="1" ht="38.25">
      <c r="A103" s="118"/>
      <c r="B103" s="10" t="s">
        <v>189</v>
      </c>
      <c r="C103" s="6" t="s">
        <v>50</v>
      </c>
      <c r="D103" s="18">
        <v>111</v>
      </c>
      <c r="E103" s="18">
        <v>111</v>
      </c>
      <c r="F103" s="18">
        <v>111</v>
      </c>
      <c r="G103" s="18">
        <v>111</v>
      </c>
      <c r="H103" s="18"/>
    </row>
    <row r="104" spans="1:8" s="4" customFormat="1" ht="12.75">
      <c r="A104" s="121" t="s">
        <v>92</v>
      </c>
      <c r="B104" s="121"/>
      <c r="C104" s="121"/>
      <c r="D104" s="121"/>
      <c r="E104" s="121"/>
      <c r="F104" s="121"/>
      <c r="G104" s="121"/>
      <c r="H104" s="3"/>
    </row>
    <row r="105" spans="1:8" s="4" customFormat="1" ht="12.75" customHeight="1">
      <c r="A105" s="117" t="s">
        <v>68</v>
      </c>
      <c r="B105" s="8"/>
      <c r="C105" s="3"/>
      <c r="D105" s="3"/>
      <c r="E105" s="3"/>
      <c r="F105" s="3"/>
      <c r="G105" s="3"/>
      <c r="H105" s="3"/>
    </row>
    <row r="106" spans="1:8" s="4" customFormat="1" ht="25.5">
      <c r="A106" s="118"/>
      <c r="B106" s="10" t="s">
        <v>46</v>
      </c>
      <c r="C106" s="6" t="s">
        <v>24</v>
      </c>
      <c r="D106" s="23">
        <f>E106+F106+G106</f>
        <v>450324</v>
      </c>
      <c r="E106" s="23">
        <v>150108</v>
      </c>
      <c r="F106" s="23">
        <v>150108</v>
      </c>
      <c r="G106" s="23">
        <v>150108</v>
      </c>
      <c r="H106" s="23">
        <v>150108</v>
      </c>
    </row>
    <row r="107" spans="1:8" s="4" customFormat="1" ht="25.5">
      <c r="A107" s="119"/>
      <c r="B107" s="10" t="s">
        <v>135</v>
      </c>
      <c r="C107" s="3" t="s">
        <v>50</v>
      </c>
      <c r="D107" s="23">
        <f>E107+F107+G107</f>
        <v>3</v>
      </c>
      <c r="E107" s="3">
        <v>1</v>
      </c>
      <c r="F107" s="3">
        <v>1</v>
      </c>
      <c r="G107" s="3">
        <v>1</v>
      </c>
      <c r="H107" s="3"/>
    </row>
    <row r="108" spans="1:8" s="4" customFormat="1" ht="12.75">
      <c r="A108" s="117" t="s">
        <v>134</v>
      </c>
      <c r="B108" s="10"/>
      <c r="C108" s="3"/>
      <c r="D108" s="23"/>
      <c r="E108" s="3"/>
      <c r="F108" s="3"/>
      <c r="G108" s="3"/>
      <c r="H108" s="3"/>
    </row>
    <row r="109" spans="1:8" s="4" customFormat="1" ht="25.5">
      <c r="A109" s="119"/>
      <c r="B109" s="10" t="s">
        <v>137</v>
      </c>
      <c r="C109" s="3" t="s">
        <v>57</v>
      </c>
      <c r="D109" s="39">
        <f>E109+F109+G109</f>
        <v>52080</v>
      </c>
      <c r="E109" s="3">
        <f>17593-699</f>
        <v>16894</v>
      </c>
      <c r="F109" s="3">
        <v>17593</v>
      </c>
      <c r="G109" s="3">
        <v>17593</v>
      </c>
      <c r="H109" s="3"/>
    </row>
    <row r="110" spans="1:8" s="4" customFormat="1" ht="12.75">
      <c r="A110" s="117" t="s">
        <v>78</v>
      </c>
      <c r="B110" s="8"/>
      <c r="C110" s="3"/>
      <c r="D110" s="3"/>
      <c r="E110" s="3"/>
      <c r="F110" s="3"/>
      <c r="G110" s="3"/>
      <c r="H110" s="3"/>
    </row>
    <row r="111" spans="1:8" s="4" customFormat="1" ht="12.75">
      <c r="A111" s="118"/>
      <c r="B111" s="155" t="s">
        <v>26</v>
      </c>
      <c r="C111" s="3" t="s">
        <v>24</v>
      </c>
      <c r="D111" s="23">
        <f>E111+F111+G111</f>
        <v>1551</v>
      </c>
      <c r="E111" s="3">
        <v>517</v>
      </c>
      <c r="F111" s="3">
        <v>517</v>
      </c>
      <c r="G111" s="3">
        <v>517</v>
      </c>
      <c r="H111" s="3"/>
    </row>
    <row r="112" spans="1:8" s="4" customFormat="1" ht="12.75">
      <c r="A112" s="118"/>
      <c r="B112" s="157"/>
      <c r="C112" s="6" t="s">
        <v>54</v>
      </c>
      <c r="D112" s="23">
        <f>E112+F112+G112</f>
        <v>2459.3999999999996</v>
      </c>
      <c r="E112" s="38">
        <v>819.8</v>
      </c>
      <c r="F112" s="38">
        <v>819.8</v>
      </c>
      <c r="G112" s="38">
        <v>819.8</v>
      </c>
      <c r="H112" s="3"/>
    </row>
    <row r="113" spans="1:8" s="4" customFormat="1" ht="25.5">
      <c r="A113" s="118"/>
      <c r="B113" s="10" t="s">
        <v>31</v>
      </c>
      <c r="C113" s="6" t="s">
        <v>24</v>
      </c>
      <c r="D113" s="23">
        <f>E113+F113+G113</f>
        <v>3120</v>
      </c>
      <c r="E113" s="23">
        <v>1040</v>
      </c>
      <c r="F113" s="23">
        <v>1040</v>
      </c>
      <c r="G113" s="23">
        <v>1040</v>
      </c>
      <c r="H113" s="3"/>
    </row>
    <row r="114" spans="1:8" s="4" customFormat="1" ht="12.75">
      <c r="A114" s="105" t="s">
        <v>85</v>
      </c>
      <c r="B114" s="10"/>
      <c r="C114" s="3"/>
      <c r="D114" s="3"/>
      <c r="E114" s="3"/>
      <c r="F114" s="3"/>
      <c r="G114" s="3"/>
      <c r="H114" s="3"/>
    </row>
    <row r="115" spans="1:8" s="4" customFormat="1" ht="25.5">
      <c r="A115" s="105"/>
      <c r="B115" s="10" t="s">
        <v>32</v>
      </c>
      <c r="C115" s="6" t="s">
        <v>55</v>
      </c>
      <c r="D115" s="6">
        <f>E115+F115+G115</f>
        <v>180</v>
      </c>
      <c r="E115" s="6">
        <v>60</v>
      </c>
      <c r="F115" s="6">
        <v>60</v>
      </c>
      <c r="G115" s="6">
        <v>60</v>
      </c>
      <c r="H115" s="3"/>
    </row>
    <row r="116" spans="1:8" s="4" customFormat="1" ht="12.75">
      <c r="A116" s="105"/>
      <c r="B116" s="10" t="s">
        <v>33</v>
      </c>
      <c r="C116" s="6" t="s">
        <v>56</v>
      </c>
      <c r="D116" s="6">
        <f>E116+F116+G116</f>
        <v>1846.908</v>
      </c>
      <c r="E116" s="6">
        <v>615.636</v>
      </c>
      <c r="F116" s="6">
        <v>615.636</v>
      </c>
      <c r="G116" s="6">
        <v>615.636</v>
      </c>
      <c r="H116" s="3"/>
    </row>
    <row r="117" spans="1:8" s="4" customFormat="1" ht="17.25" customHeight="1">
      <c r="A117" s="105" t="s">
        <v>84</v>
      </c>
      <c r="B117" s="10"/>
      <c r="C117" s="3"/>
      <c r="D117" s="3"/>
      <c r="E117" s="3"/>
      <c r="F117" s="3"/>
      <c r="G117" s="3"/>
      <c r="H117" s="3"/>
    </row>
    <row r="118" spans="1:8" s="4" customFormat="1" ht="21.75" customHeight="1">
      <c r="A118" s="105"/>
      <c r="B118" s="10" t="s">
        <v>34</v>
      </c>
      <c r="C118" s="6" t="s">
        <v>25</v>
      </c>
      <c r="D118" s="38">
        <f>E118+F118+G118</f>
        <v>26.64</v>
      </c>
      <c r="E118" s="38">
        <v>8.88</v>
      </c>
      <c r="F118" s="38">
        <v>8.88</v>
      </c>
      <c r="G118" s="38">
        <v>8.88</v>
      </c>
      <c r="H118" s="3"/>
    </row>
    <row r="119" spans="1:8" s="4" customFormat="1" ht="21.75" customHeight="1">
      <c r="A119" s="128" t="s">
        <v>256</v>
      </c>
      <c r="B119" s="10"/>
      <c r="C119" s="6"/>
      <c r="D119" s="38"/>
      <c r="E119" s="38"/>
      <c r="F119" s="38"/>
      <c r="G119" s="38"/>
      <c r="H119" s="3"/>
    </row>
    <row r="120" spans="1:8" s="4" customFormat="1" ht="38.25">
      <c r="A120" s="129"/>
      <c r="B120" s="8" t="s">
        <v>257</v>
      </c>
      <c r="C120" s="6" t="s">
        <v>50</v>
      </c>
      <c r="D120" s="37">
        <v>11.168</v>
      </c>
      <c r="E120" s="90">
        <v>3.7225</v>
      </c>
      <c r="F120" s="91">
        <v>3.7225</v>
      </c>
      <c r="G120" s="91">
        <v>3.7225</v>
      </c>
      <c r="H120" s="3"/>
    </row>
    <row r="121" spans="1:8" s="4" customFormat="1" ht="12.75">
      <c r="A121" s="121" t="s">
        <v>93</v>
      </c>
      <c r="B121" s="121"/>
      <c r="C121" s="121"/>
      <c r="D121" s="121"/>
      <c r="E121" s="121"/>
      <c r="F121" s="121"/>
      <c r="G121" s="121"/>
      <c r="H121" s="3"/>
    </row>
    <row r="122" spans="1:8" s="4" customFormat="1" ht="12.75">
      <c r="A122" s="105" t="s">
        <v>68</v>
      </c>
      <c r="B122" s="10"/>
      <c r="C122" s="3"/>
      <c r="D122" s="3"/>
      <c r="E122" s="3"/>
      <c r="F122" s="3"/>
      <c r="G122" s="3"/>
      <c r="H122" s="3"/>
    </row>
    <row r="123" spans="1:8" s="4" customFormat="1" ht="25.5">
      <c r="A123" s="105"/>
      <c r="B123" s="10" t="s">
        <v>36</v>
      </c>
      <c r="C123" s="6" t="s">
        <v>24</v>
      </c>
      <c r="D123" s="19">
        <f>E123+F123+G123</f>
        <v>292955.27999999997</v>
      </c>
      <c r="E123" s="19">
        <v>97651.76</v>
      </c>
      <c r="F123" s="19">
        <v>97651.76</v>
      </c>
      <c r="G123" s="19">
        <v>97651.76</v>
      </c>
      <c r="H123" s="3"/>
    </row>
    <row r="124" spans="1:8" s="4" customFormat="1" ht="30" customHeight="1">
      <c r="A124" s="105"/>
      <c r="B124" s="155" t="s">
        <v>177</v>
      </c>
      <c r="C124" s="6" t="s">
        <v>52</v>
      </c>
      <c r="D124" s="9">
        <f>E124+F124+G124</f>
        <v>24.9105</v>
      </c>
      <c r="E124" s="9">
        <v>8.3035</v>
      </c>
      <c r="F124" s="9">
        <v>8.3035</v>
      </c>
      <c r="G124" s="9">
        <v>8.3035</v>
      </c>
      <c r="H124" s="3"/>
    </row>
    <row r="125" spans="1:8" s="4" customFormat="1" ht="22.5" customHeight="1">
      <c r="A125" s="105"/>
      <c r="B125" s="157"/>
      <c r="C125" s="6" t="s">
        <v>50</v>
      </c>
      <c r="D125" s="18">
        <f>E125+F125+G125</f>
        <v>117</v>
      </c>
      <c r="E125" s="18">
        <v>39</v>
      </c>
      <c r="F125" s="18">
        <v>39</v>
      </c>
      <c r="G125" s="18">
        <v>39</v>
      </c>
      <c r="H125" s="3"/>
    </row>
    <row r="126" spans="1:8" s="4" customFormat="1" ht="12.75">
      <c r="A126" s="117" t="s">
        <v>78</v>
      </c>
      <c r="B126" s="10"/>
      <c r="C126" s="6"/>
      <c r="D126" s="18"/>
      <c r="E126" s="18"/>
      <c r="F126" s="18"/>
      <c r="G126" s="18"/>
      <c r="H126" s="3"/>
    </row>
    <row r="127" spans="1:8" s="4" customFormat="1" ht="25.5">
      <c r="A127" s="118"/>
      <c r="B127" s="10" t="s">
        <v>26</v>
      </c>
      <c r="C127" s="62" t="s">
        <v>24</v>
      </c>
      <c r="D127" s="19">
        <f>E127+F127+G127</f>
        <v>753.6899999999999</v>
      </c>
      <c r="E127" s="19">
        <v>251.23</v>
      </c>
      <c r="F127" s="19">
        <v>251.23</v>
      </c>
      <c r="G127" s="19">
        <v>251.23</v>
      </c>
      <c r="H127" s="19">
        <v>545.35</v>
      </c>
    </row>
    <row r="128" spans="1:8" s="4" customFormat="1" ht="25.5">
      <c r="A128" s="118"/>
      <c r="B128" s="10" t="s">
        <v>178</v>
      </c>
      <c r="C128" s="62" t="s">
        <v>24</v>
      </c>
      <c r="D128" s="19">
        <f aca="true" t="shared" si="3" ref="D128:D138">E128+F128+G128</f>
        <v>422.04</v>
      </c>
      <c r="E128" s="19">
        <v>140.68</v>
      </c>
      <c r="F128" s="19">
        <v>140.68</v>
      </c>
      <c r="G128" s="19">
        <v>140.68</v>
      </c>
      <c r="H128" s="19">
        <v>190</v>
      </c>
    </row>
    <row r="129" spans="1:8" s="4" customFormat="1" ht="25.5">
      <c r="A129" s="118"/>
      <c r="B129" s="10" t="s">
        <v>254</v>
      </c>
      <c r="C129" s="62" t="s">
        <v>50</v>
      </c>
      <c r="D129" s="18">
        <f t="shared" si="3"/>
        <v>114</v>
      </c>
      <c r="E129" s="18">
        <f>38</f>
        <v>38</v>
      </c>
      <c r="F129" s="18">
        <v>38</v>
      </c>
      <c r="G129" s="18">
        <v>38</v>
      </c>
      <c r="H129" s="18">
        <v>38</v>
      </c>
    </row>
    <row r="130" spans="1:8" s="4" customFormat="1" ht="38.25">
      <c r="A130" s="118"/>
      <c r="B130" s="10" t="s">
        <v>255</v>
      </c>
      <c r="C130" s="62" t="s">
        <v>24</v>
      </c>
      <c r="D130" s="18">
        <f t="shared" si="3"/>
        <v>1133.8799999999999</v>
      </c>
      <c r="E130" s="19">
        <v>377.96</v>
      </c>
      <c r="F130" s="19">
        <v>377.96</v>
      </c>
      <c r="G130" s="19">
        <v>377.96</v>
      </c>
      <c r="H130" s="18"/>
    </row>
    <row r="131" spans="1:8" s="4" customFormat="1" ht="25.5">
      <c r="A131" s="118"/>
      <c r="B131" s="10" t="s">
        <v>179</v>
      </c>
      <c r="C131" s="62" t="s">
        <v>24</v>
      </c>
      <c r="D131" s="19">
        <f t="shared" si="3"/>
        <v>177.06</v>
      </c>
      <c r="E131" s="19">
        <v>59.02</v>
      </c>
      <c r="F131" s="19">
        <v>59.02</v>
      </c>
      <c r="G131" s="19">
        <v>59.02</v>
      </c>
      <c r="H131" s="19">
        <v>59.02</v>
      </c>
    </row>
    <row r="132" spans="1:8" s="4" customFormat="1" ht="25.5">
      <c r="A132" s="118"/>
      <c r="B132" s="10" t="s">
        <v>180</v>
      </c>
      <c r="C132" s="62" t="s">
        <v>24</v>
      </c>
      <c r="D132" s="19">
        <f t="shared" si="3"/>
        <v>754.9739999999999</v>
      </c>
      <c r="E132" s="9">
        <v>251.658</v>
      </c>
      <c r="F132" s="9">
        <v>251.658</v>
      </c>
      <c r="G132" s="9">
        <v>251.658</v>
      </c>
      <c r="H132" s="19">
        <v>420.29</v>
      </c>
    </row>
    <row r="133" spans="1:8" s="4" customFormat="1" ht="25.5">
      <c r="A133" s="118"/>
      <c r="B133" s="10" t="s">
        <v>173</v>
      </c>
      <c r="C133" s="62" t="s">
        <v>24</v>
      </c>
      <c r="D133" s="9">
        <f t="shared" si="3"/>
        <v>182.22</v>
      </c>
      <c r="E133" s="9">
        <v>60.74</v>
      </c>
      <c r="F133" s="9">
        <v>60.74</v>
      </c>
      <c r="G133" s="9">
        <v>60.74</v>
      </c>
      <c r="H133" s="9">
        <v>175.185</v>
      </c>
    </row>
    <row r="134" spans="1:8" s="4" customFormat="1" ht="25.5">
      <c r="A134" s="118"/>
      <c r="B134" s="10" t="s">
        <v>156</v>
      </c>
      <c r="C134" s="62" t="s">
        <v>50</v>
      </c>
      <c r="D134" s="18">
        <f t="shared" si="3"/>
        <v>180</v>
      </c>
      <c r="E134" s="18">
        <f>E135</f>
        <v>60</v>
      </c>
      <c r="F134" s="18">
        <v>60</v>
      </c>
      <c r="G134" s="18">
        <v>60</v>
      </c>
      <c r="H134" s="18">
        <v>60</v>
      </c>
    </row>
    <row r="135" spans="1:8" s="56" customFormat="1" ht="25.5">
      <c r="A135" s="118"/>
      <c r="B135" s="54" t="s">
        <v>196</v>
      </c>
      <c r="C135" s="63" t="s">
        <v>50</v>
      </c>
      <c r="D135" s="65">
        <f t="shared" si="3"/>
        <v>180</v>
      </c>
      <c r="E135" s="65">
        <f>13+47</f>
        <v>60</v>
      </c>
      <c r="F135" s="65">
        <v>60</v>
      </c>
      <c r="G135" s="65">
        <v>60</v>
      </c>
      <c r="H135" s="65">
        <v>60</v>
      </c>
    </row>
    <row r="136" spans="1:8" s="56" customFormat="1" ht="15">
      <c r="A136" s="118"/>
      <c r="B136" s="10" t="s">
        <v>248</v>
      </c>
      <c r="C136" s="62" t="s">
        <v>50</v>
      </c>
      <c r="D136" s="18">
        <f t="shared" si="3"/>
        <v>6</v>
      </c>
      <c r="E136" s="18">
        <v>2</v>
      </c>
      <c r="F136" s="18">
        <v>2</v>
      </c>
      <c r="G136" s="18">
        <v>2</v>
      </c>
      <c r="H136" s="65"/>
    </row>
    <row r="137" spans="1:8" s="56" customFormat="1" ht="25.5">
      <c r="A137" s="118"/>
      <c r="B137" s="10" t="s">
        <v>251</v>
      </c>
      <c r="C137" s="62" t="s">
        <v>50</v>
      </c>
      <c r="D137" s="18">
        <f t="shared" si="3"/>
        <v>3</v>
      </c>
      <c r="E137" s="18">
        <v>1</v>
      </c>
      <c r="F137" s="18">
        <v>1</v>
      </c>
      <c r="G137" s="18">
        <v>1</v>
      </c>
      <c r="H137" s="65"/>
    </row>
    <row r="138" spans="1:8" s="56" customFormat="1" ht="25.5">
      <c r="A138" s="118"/>
      <c r="B138" s="10" t="s">
        <v>181</v>
      </c>
      <c r="C138" s="62" t="s">
        <v>50</v>
      </c>
      <c r="D138" s="65">
        <f t="shared" si="3"/>
        <v>3</v>
      </c>
      <c r="E138" s="18">
        <v>1</v>
      </c>
      <c r="F138" s="18">
        <v>1</v>
      </c>
      <c r="G138" s="18">
        <v>1</v>
      </c>
      <c r="H138" s="65"/>
    </row>
    <row r="139" spans="1:8" s="4" customFormat="1" ht="12.75">
      <c r="A139" s="105" t="s">
        <v>85</v>
      </c>
      <c r="B139" s="8"/>
      <c r="C139" s="3"/>
      <c r="D139" s="3"/>
      <c r="E139" s="3"/>
      <c r="F139" s="3"/>
      <c r="G139" s="3"/>
      <c r="H139" s="3"/>
    </row>
    <row r="140" spans="1:8" s="4" customFormat="1" ht="25.5">
      <c r="A140" s="105"/>
      <c r="B140" s="10" t="s">
        <v>32</v>
      </c>
      <c r="C140" s="6" t="s">
        <v>55</v>
      </c>
      <c r="D140" s="6">
        <f>E140+F140+G140</f>
        <v>144</v>
      </c>
      <c r="E140" s="6">
        <v>48</v>
      </c>
      <c r="F140" s="6">
        <v>48</v>
      </c>
      <c r="G140" s="6">
        <v>48</v>
      </c>
      <c r="H140" s="3"/>
    </row>
    <row r="141" spans="1:8" s="4" customFormat="1" ht="12.75">
      <c r="A141" s="105"/>
      <c r="B141" s="10" t="s">
        <v>120</v>
      </c>
      <c r="C141" s="6" t="s">
        <v>56</v>
      </c>
      <c r="D141" s="6">
        <f>E141+F141+G141</f>
        <v>651.042</v>
      </c>
      <c r="E141" s="6">
        <v>217.014</v>
      </c>
      <c r="F141" s="6">
        <v>217.014</v>
      </c>
      <c r="G141" s="6">
        <v>217.014</v>
      </c>
      <c r="H141" s="3"/>
    </row>
    <row r="142" spans="1:8" s="4" customFormat="1" ht="25.5">
      <c r="A142" s="105"/>
      <c r="B142" s="10" t="s">
        <v>121</v>
      </c>
      <c r="C142" s="6" t="s">
        <v>24</v>
      </c>
      <c r="D142" s="6">
        <f>E142+F142+G142</f>
        <v>233250</v>
      </c>
      <c r="E142" s="6">
        <v>77750</v>
      </c>
      <c r="F142" s="6">
        <v>77750</v>
      </c>
      <c r="G142" s="6">
        <v>77750</v>
      </c>
      <c r="H142" s="3"/>
    </row>
    <row r="143" spans="1:8" s="4" customFormat="1" ht="12.75">
      <c r="A143" s="128" t="s">
        <v>182</v>
      </c>
      <c r="B143" s="10"/>
      <c r="C143" s="6"/>
      <c r="D143" s="6"/>
      <c r="E143" s="6"/>
      <c r="F143" s="6"/>
      <c r="G143" s="6"/>
      <c r="H143" s="3"/>
    </row>
    <row r="144" spans="1:8" s="4" customFormat="1" ht="25.5">
      <c r="A144" s="129"/>
      <c r="B144" s="59" t="s">
        <v>183</v>
      </c>
      <c r="C144" s="6" t="s">
        <v>50</v>
      </c>
      <c r="D144" s="6">
        <v>8</v>
      </c>
      <c r="E144" s="6">
        <v>8</v>
      </c>
      <c r="F144" s="6">
        <v>8</v>
      </c>
      <c r="G144" s="6">
        <v>8</v>
      </c>
      <c r="H144" s="3"/>
    </row>
    <row r="145" spans="1:8" s="4" customFormat="1" ht="12.75" customHeight="1">
      <c r="A145" s="117" t="s">
        <v>83</v>
      </c>
      <c r="B145" s="10"/>
      <c r="C145" s="6"/>
      <c r="D145" s="6"/>
      <c r="E145" s="6"/>
      <c r="F145" s="6"/>
      <c r="G145" s="6"/>
      <c r="H145" s="3"/>
    </row>
    <row r="146" spans="1:8" s="4" customFormat="1" ht="12.75">
      <c r="A146" s="118"/>
      <c r="B146" s="10" t="s">
        <v>249</v>
      </c>
      <c r="C146" s="6" t="s">
        <v>50</v>
      </c>
      <c r="D146" s="6">
        <f>E146</f>
        <v>10</v>
      </c>
      <c r="E146" s="18">
        <v>10</v>
      </c>
      <c r="F146" s="6">
        <v>10</v>
      </c>
      <c r="G146" s="6">
        <v>10</v>
      </c>
      <c r="H146" s="3"/>
    </row>
    <row r="147" spans="1:8" s="56" customFormat="1" ht="25.5">
      <c r="A147" s="119"/>
      <c r="B147" s="54" t="s">
        <v>250</v>
      </c>
      <c r="C147" s="31" t="s">
        <v>50</v>
      </c>
      <c r="D147" s="65">
        <f>E147</f>
        <v>10</v>
      </c>
      <c r="E147" s="65">
        <v>10</v>
      </c>
      <c r="F147" s="31">
        <v>10</v>
      </c>
      <c r="G147" s="31">
        <v>10</v>
      </c>
      <c r="H147" s="64"/>
    </row>
    <row r="148" spans="1:8" s="4" customFormat="1" ht="12.75">
      <c r="A148" s="121" t="s">
        <v>94</v>
      </c>
      <c r="B148" s="121"/>
      <c r="C148" s="121"/>
      <c r="D148" s="121"/>
      <c r="E148" s="121"/>
      <c r="F148" s="121"/>
      <c r="G148" s="121"/>
      <c r="H148" s="3"/>
    </row>
    <row r="149" spans="1:8" s="4" customFormat="1" ht="12.75" customHeight="1">
      <c r="A149" s="117" t="s">
        <v>237</v>
      </c>
      <c r="B149" s="10"/>
      <c r="C149" s="3"/>
      <c r="D149" s="3"/>
      <c r="E149" s="3"/>
      <c r="F149" s="3"/>
      <c r="G149" s="3"/>
      <c r="H149" s="3"/>
    </row>
    <row r="150" spans="1:8" s="4" customFormat="1" ht="25.5">
      <c r="A150" s="118"/>
      <c r="B150" s="10" t="s">
        <v>36</v>
      </c>
      <c r="C150" s="6" t="s">
        <v>54</v>
      </c>
      <c r="D150" s="18">
        <f>E150+F150+G150</f>
        <v>103917</v>
      </c>
      <c r="E150" s="18">
        <v>34639</v>
      </c>
      <c r="F150" s="18">
        <v>34639</v>
      </c>
      <c r="G150" s="18">
        <v>34639</v>
      </c>
      <c r="H150" s="18">
        <v>53866</v>
      </c>
    </row>
    <row r="151" spans="1:8" s="4" customFormat="1" ht="12.75">
      <c r="A151" s="117" t="s">
        <v>134</v>
      </c>
      <c r="B151" s="10"/>
      <c r="C151" s="3"/>
      <c r="D151" s="23"/>
      <c r="E151" s="3"/>
      <c r="F151" s="3"/>
      <c r="G151" s="3"/>
      <c r="H151" s="3"/>
    </row>
    <row r="152" spans="1:8" s="4" customFormat="1" ht="25.5">
      <c r="A152" s="119"/>
      <c r="B152" s="10" t="s">
        <v>136</v>
      </c>
      <c r="C152" s="3" t="s">
        <v>57</v>
      </c>
      <c r="D152" s="39">
        <f>E152+F152+G152</f>
        <v>52290</v>
      </c>
      <c r="E152" s="3">
        <v>17430</v>
      </c>
      <c r="F152" s="3">
        <v>17430</v>
      </c>
      <c r="G152" s="3">
        <v>17430</v>
      </c>
      <c r="H152" s="3"/>
    </row>
    <row r="153" spans="1:8" s="4" customFormat="1" ht="12.75">
      <c r="A153" s="105" t="s">
        <v>69</v>
      </c>
      <c r="B153" s="10"/>
      <c r="C153" s="3"/>
      <c r="D153" s="3"/>
      <c r="E153" s="3"/>
      <c r="F153" s="3"/>
      <c r="G153" s="3"/>
      <c r="H153" s="3"/>
    </row>
    <row r="154" spans="1:8" s="4" customFormat="1" ht="12.75">
      <c r="A154" s="105"/>
      <c r="B154" s="10" t="s">
        <v>119</v>
      </c>
      <c r="C154" s="6" t="s">
        <v>51</v>
      </c>
      <c r="D154" s="18">
        <f>E154+F154+G154</f>
        <v>11892</v>
      </c>
      <c r="E154" s="18">
        <v>3964</v>
      </c>
      <c r="F154" s="18">
        <v>3964</v>
      </c>
      <c r="G154" s="18">
        <v>3964</v>
      </c>
      <c r="H154" s="3"/>
    </row>
    <row r="155" spans="1:8" s="4" customFormat="1" ht="12.75">
      <c r="A155" s="105" t="s">
        <v>78</v>
      </c>
      <c r="B155" s="10"/>
      <c r="C155" s="3"/>
      <c r="D155" s="3"/>
      <c r="E155" s="3"/>
      <c r="F155" s="3"/>
      <c r="G155" s="3"/>
      <c r="H155" s="3"/>
    </row>
    <row r="156" spans="1:8" s="4" customFormat="1" ht="25.5">
      <c r="A156" s="105"/>
      <c r="B156" s="10" t="s">
        <v>229</v>
      </c>
      <c r="C156" s="99" t="s">
        <v>24</v>
      </c>
      <c r="D156" s="6">
        <f>E156+F156+G156</f>
        <v>551.4000000000001</v>
      </c>
      <c r="E156" s="6">
        <v>183.8</v>
      </c>
      <c r="F156" s="6">
        <v>183.8</v>
      </c>
      <c r="G156" s="6">
        <v>183.8</v>
      </c>
      <c r="H156" s="6">
        <v>476</v>
      </c>
    </row>
    <row r="157" spans="1:8" s="4" customFormat="1" ht="25.5" hidden="1">
      <c r="A157" s="105"/>
      <c r="B157" s="10" t="s">
        <v>230</v>
      </c>
      <c r="C157" s="6" t="s">
        <v>24</v>
      </c>
      <c r="D157" s="6">
        <f aca="true" t="shared" si="4" ref="D157:D169">E157+F157+G157</f>
        <v>146.208</v>
      </c>
      <c r="E157" s="82">
        <v>0</v>
      </c>
      <c r="F157" s="6">
        <v>73.104</v>
      </c>
      <c r="G157" s="6">
        <v>73.104</v>
      </c>
      <c r="H157" s="6">
        <v>73.104</v>
      </c>
    </row>
    <row r="158" spans="1:8" s="4" customFormat="1" ht="38.25">
      <c r="A158" s="105"/>
      <c r="B158" s="10" t="s">
        <v>172</v>
      </c>
      <c r="C158" s="6" t="s">
        <v>24</v>
      </c>
      <c r="D158" s="6">
        <f t="shared" si="4"/>
        <v>608.4000000000001</v>
      </c>
      <c r="E158" s="6">
        <v>202.8</v>
      </c>
      <c r="F158" s="6">
        <v>202.8</v>
      </c>
      <c r="G158" s="6">
        <v>202.8</v>
      </c>
      <c r="H158" s="6">
        <v>271.395</v>
      </c>
    </row>
    <row r="159" spans="1:8" s="4" customFormat="1" ht="25.5">
      <c r="A159" s="105"/>
      <c r="B159" s="10" t="s">
        <v>204</v>
      </c>
      <c r="C159" s="6" t="s">
        <v>50</v>
      </c>
      <c r="D159" s="6">
        <f t="shared" si="4"/>
        <v>138</v>
      </c>
      <c r="E159" s="6">
        <v>46</v>
      </c>
      <c r="F159" s="6">
        <v>46</v>
      </c>
      <c r="G159" s="6">
        <v>46</v>
      </c>
      <c r="H159" s="6"/>
    </row>
    <row r="160" spans="1:8" s="4" customFormat="1" ht="25.5">
      <c r="A160" s="105"/>
      <c r="B160" s="10" t="s">
        <v>170</v>
      </c>
      <c r="C160" s="6" t="s">
        <v>24</v>
      </c>
      <c r="D160" s="6">
        <f t="shared" si="4"/>
        <v>9090</v>
      </c>
      <c r="E160" s="6">
        <v>3030</v>
      </c>
      <c r="F160" s="6">
        <v>3030</v>
      </c>
      <c r="G160" s="6">
        <v>3030</v>
      </c>
      <c r="H160" s="6"/>
    </row>
    <row r="161" spans="1:8" s="4" customFormat="1" ht="38.25">
      <c r="A161" s="105"/>
      <c r="B161" s="10" t="s">
        <v>231</v>
      </c>
      <c r="C161" s="6" t="s">
        <v>24</v>
      </c>
      <c r="D161" s="6">
        <f t="shared" si="4"/>
        <v>1050</v>
      </c>
      <c r="E161" s="6">
        <v>350</v>
      </c>
      <c r="F161" s="6">
        <v>350</v>
      </c>
      <c r="G161" s="6">
        <v>350</v>
      </c>
      <c r="H161" s="6"/>
    </row>
    <row r="162" spans="1:8" s="4" customFormat="1" ht="25.5">
      <c r="A162" s="105"/>
      <c r="B162" s="10" t="s">
        <v>114</v>
      </c>
      <c r="C162" s="6" t="s">
        <v>238</v>
      </c>
      <c r="D162" s="6">
        <f t="shared" si="4"/>
        <v>36</v>
      </c>
      <c r="E162" s="6">
        <v>12</v>
      </c>
      <c r="F162" s="6">
        <v>12</v>
      </c>
      <c r="G162" s="6">
        <v>12</v>
      </c>
      <c r="H162" s="6"/>
    </row>
    <row r="163" spans="1:8" s="4" customFormat="1" ht="25.5">
      <c r="A163" s="105"/>
      <c r="B163" s="10" t="s">
        <v>135</v>
      </c>
      <c r="C163" s="6" t="s">
        <v>238</v>
      </c>
      <c r="D163" s="6">
        <f t="shared" si="4"/>
        <v>36</v>
      </c>
      <c r="E163" s="6">
        <v>12</v>
      </c>
      <c r="F163" s="6">
        <v>12</v>
      </c>
      <c r="G163" s="6">
        <v>12</v>
      </c>
      <c r="H163" s="6"/>
    </row>
    <row r="164" spans="1:8" s="4" customFormat="1" ht="38.25">
      <c r="A164" s="105"/>
      <c r="B164" s="10" t="s">
        <v>232</v>
      </c>
      <c r="C164" s="6" t="s">
        <v>50</v>
      </c>
      <c r="D164" s="6">
        <f t="shared" si="4"/>
        <v>93</v>
      </c>
      <c r="E164" s="6">
        <v>31</v>
      </c>
      <c r="F164" s="6">
        <v>31</v>
      </c>
      <c r="G164" s="6">
        <v>31</v>
      </c>
      <c r="H164" s="6"/>
    </row>
    <row r="165" spans="1:8" s="4" customFormat="1" ht="25.5">
      <c r="A165" s="105"/>
      <c r="B165" s="10" t="s">
        <v>233</v>
      </c>
      <c r="C165" s="6" t="s">
        <v>50</v>
      </c>
      <c r="D165" s="6">
        <f t="shared" si="4"/>
        <v>75</v>
      </c>
      <c r="E165" s="6">
        <v>25</v>
      </c>
      <c r="F165" s="6">
        <v>25</v>
      </c>
      <c r="G165" s="6">
        <v>25</v>
      </c>
      <c r="H165" s="6"/>
    </row>
    <row r="166" spans="1:8" s="4" customFormat="1" ht="12.75">
      <c r="A166" s="105"/>
      <c r="B166" s="10" t="s">
        <v>167</v>
      </c>
      <c r="C166" s="6" t="s">
        <v>24</v>
      </c>
      <c r="D166" s="6">
        <f t="shared" si="4"/>
        <v>3990</v>
      </c>
      <c r="E166" s="6">
        <v>1330</v>
      </c>
      <c r="F166" s="6">
        <v>1330</v>
      </c>
      <c r="G166" s="6">
        <v>1330</v>
      </c>
      <c r="H166" s="6"/>
    </row>
    <row r="167" spans="1:8" s="4" customFormat="1" ht="25.5">
      <c r="A167" s="105"/>
      <c r="B167" s="10" t="s">
        <v>171</v>
      </c>
      <c r="C167" s="6" t="s">
        <v>24</v>
      </c>
      <c r="D167" s="6">
        <f t="shared" si="4"/>
        <v>300</v>
      </c>
      <c r="E167" s="6">
        <v>100</v>
      </c>
      <c r="F167" s="6">
        <v>100</v>
      </c>
      <c r="G167" s="6">
        <v>100</v>
      </c>
      <c r="H167" s="6"/>
    </row>
    <row r="168" spans="1:8" s="4" customFormat="1" ht="25.5">
      <c r="A168" s="105"/>
      <c r="B168" s="10" t="s">
        <v>234</v>
      </c>
      <c r="C168" s="6" t="s">
        <v>50</v>
      </c>
      <c r="D168" s="6">
        <f t="shared" si="4"/>
        <v>42</v>
      </c>
      <c r="E168" s="6">
        <v>14</v>
      </c>
      <c r="F168" s="6">
        <v>14</v>
      </c>
      <c r="G168" s="6">
        <v>14</v>
      </c>
      <c r="H168" s="6"/>
    </row>
    <row r="169" spans="1:8" s="4" customFormat="1" ht="25.5">
      <c r="A169" s="105"/>
      <c r="B169" s="10" t="s">
        <v>173</v>
      </c>
      <c r="C169" s="6" t="s">
        <v>24</v>
      </c>
      <c r="D169" s="6">
        <f t="shared" si="4"/>
        <v>600</v>
      </c>
      <c r="E169" s="6">
        <v>200</v>
      </c>
      <c r="F169" s="6">
        <v>200</v>
      </c>
      <c r="G169" s="6">
        <v>200</v>
      </c>
      <c r="H169" s="6"/>
    </row>
    <row r="170" spans="1:8" s="4" customFormat="1" ht="12.75">
      <c r="A170" s="105" t="s">
        <v>85</v>
      </c>
      <c r="B170" s="10"/>
      <c r="C170" s="3"/>
      <c r="D170" s="3"/>
      <c r="E170" s="3"/>
      <c r="F170" s="3"/>
      <c r="G170" s="3"/>
      <c r="H170" s="3"/>
    </row>
    <row r="171" spans="1:8" s="4" customFormat="1" ht="25.5">
      <c r="A171" s="105"/>
      <c r="B171" s="10" t="s">
        <v>32</v>
      </c>
      <c r="C171" s="6" t="s">
        <v>50</v>
      </c>
      <c r="D171" s="6">
        <f>E171+F171+G171</f>
        <v>75</v>
      </c>
      <c r="E171" s="6">
        <v>25</v>
      </c>
      <c r="F171" s="6">
        <v>25</v>
      </c>
      <c r="G171" s="6">
        <v>25</v>
      </c>
      <c r="H171" s="3"/>
    </row>
    <row r="172" spans="1:9" s="4" customFormat="1" ht="12.75">
      <c r="A172" s="105"/>
      <c r="B172" s="10" t="s">
        <v>235</v>
      </c>
      <c r="C172" s="99" t="s">
        <v>269</v>
      </c>
      <c r="D172" s="6">
        <f>E172+F172+G172</f>
        <v>1125000</v>
      </c>
      <c r="E172" s="6">
        <v>333000</v>
      </c>
      <c r="F172" s="6">
        <v>396000</v>
      </c>
      <c r="G172" s="6">
        <v>396000</v>
      </c>
      <c r="H172" s="3"/>
      <c r="I172" s="72"/>
    </row>
    <row r="173" spans="1:9" s="4" customFormat="1" ht="12.75">
      <c r="A173" s="105"/>
      <c r="B173" s="10" t="s">
        <v>120</v>
      </c>
      <c r="C173" s="6" t="s">
        <v>56</v>
      </c>
      <c r="D173" s="37">
        <f>E173+F173+G173</f>
        <v>783</v>
      </c>
      <c r="E173" s="6">
        <v>303</v>
      </c>
      <c r="F173" s="6">
        <v>240</v>
      </c>
      <c r="G173" s="6">
        <v>240</v>
      </c>
      <c r="H173" s="3"/>
      <c r="I173" s="100"/>
    </row>
    <row r="174" spans="1:8" s="4" customFormat="1" ht="12.75">
      <c r="A174" s="105"/>
      <c r="B174" s="10" t="s">
        <v>169</v>
      </c>
      <c r="C174" s="6" t="s">
        <v>239</v>
      </c>
      <c r="D174" s="6">
        <f>E174+F174+G174</f>
        <v>78</v>
      </c>
      <c r="E174" s="6">
        <v>26</v>
      </c>
      <c r="F174" s="6">
        <v>26</v>
      </c>
      <c r="G174" s="6">
        <v>26</v>
      </c>
      <c r="H174" s="3"/>
    </row>
    <row r="175" spans="1:8" s="4" customFormat="1" ht="38.25">
      <c r="A175" s="46" t="s">
        <v>240</v>
      </c>
      <c r="B175" s="8" t="s">
        <v>236</v>
      </c>
      <c r="C175" s="6" t="s">
        <v>25</v>
      </c>
      <c r="D175" s="6">
        <f>E175+F175+G175</f>
        <v>25.020000000000003</v>
      </c>
      <c r="E175" s="6">
        <v>7.04</v>
      </c>
      <c r="F175" s="6">
        <v>8.99</v>
      </c>
      <c r="G175" s="6">
        <v>8.99</v>
      </c>
      <c r="H175" s="3"/>
    </row>
    <row r="176" spans="1:8" s="4" customFormat="1" ht="12.75">
      <c r="A176" s="128" t="s">
        <v>175</v>
      </c>
      <c r="B176" s="10"/>
      <c r="C176" s="6"/>
      <c r="D176" s="6"/>
      <c r="E176" s="6"/>
      <c r="F176" s="6"/>
      <c r="G176" s="6"/>
      <c r="H176" s="3"/>
    </row>
    <row r="177" spans="1:8" s="4" customFormat="1" ht="30" customHeight="1">
      <c r="A177" s="129"/>
      <c r="B177" s="10" t="s">
        <v>176</v>
      </c>
      <c r="C177" s="6" t="s">
        <v>50</v>
      </c>
      <c r="D177" s="6">
        <f>E177+F177+G177</f>
        <v>15</v>
      </c>
      <c r="E177" s="6">
        <v>5</v>
      </c>
      <c r="F177" s="6">
        <v>5</v>
      </c>
      <c r="G177" s="6">
        <v>5</v>
      </c>
      <c r="H177" s="3"/>
    </row>
    <row r="178" spans="1:8" s="4" customFormat="1" ht="12.75">
      <c r="A178" s="121" t="s">
        <v>95</v>
      </c>
      <c r="B178" s="121"/>
      <c r="C178" s="121"/>
      <c r="D178" s="121"/>
      <c r="E178" s="121"/>
      <c r="F178" s="121"/>
      <c r="G178" s="121"/>
      <c r="H178" s="3"/>
    </row>
    <row r="179" spans="1:8" s="4" customFormat="1" ht="12.75">
      <c r="A179" s="117" t="s">
        <v>68</v>
      </c>
      <c r="B179" s="10"/>
      <c r="C179" s="3"/>
      <c r="D179" s="3"/>
      <c r="E179" s="3"/>
      <c r="F179" s="3"/>
      <c r="G179" s="3"/>
      <c r="H179" s="3"/>
    </row>
    <row r="180" spans="1:8" s="4" customFormat="1" ht="25.5">
      <c r="A180" s="118"/>
      <c r="B180" s="8" t="s">
        <v>36</v>
      </c>
      <c r="C180" s="6" t="s">
        <v>24</v>
      </c>
      <c r="D180" s="23">
        <f>E180+F180+G180</f>
        <v>37190.100000000006</v>
      </c>
      <c r="E180" s="23">
        <v>12396.7</v>
      </c>
      <c r="F180" s="23">
        <v>12396.7</v>
      </c>
      <c r="G180" s="23">
        <v>12396.7</v>
      </c>
      <c r="H180" s="3"/>
    </row>
    <row r="181" spans="1:8" s="4" customFormat="1" ht="38.25">
      <c r="A181" s="118"/>
      <c r="B181" s="10" t="s">
        <v>153</v>
      </c>
      <c r="C181" s="6" t="s">
        <v>52</v>
      </c>
      <c r="D181" s="6">
        <f>E181+F181+G181</f>
        <v>70.28999999999999</v>
      </c>
      <c r="E181" s="6">
        <v>23.43</v>
      </c>
      <c r="F181" s="6">
        <v>23.43</v>
      </c>
      <c r="G181" s="6">
        <v>23.43</v>
      </c>
      <c r="H181" s="3"/>
    </row>
    <row r="182" spans="1:8" s="4" customFormat="1" ht="25.5">
      <c r="A182" s="118"/>
      <c r="B182" s="10" t="s">
        <v>154</v>
      </c>
      <c r="C182" s="6" t="s">
        <v>50</v>
      </c>
      <c r="D182" s="6">
        <f>E182+F182+G182</f>
        <v>123</v>
      </c>
      <c r="E182" s="44">
        <v>41</v>
      </c>
      <c r="F182" s="44">
        <v>41</v>
      </c>
      <c r="G182" s="44">
        <v>41</v>
      </c>
      <c r="H182" s="3"/>
    </row>
    <row r="183" spans="1:8" s="4" customFormat="1" ht="12.75">
      <c r="A183" s="118"/>
      <c r="B183" s="10" t="s">
        <v>37</v>
      </c>
      <c r="C183" s="6" t="s">
        <v>50</v>
      </c>
      <c r="D183" s="6">
        <f>E183+F183+G183</f>
        <v>12</v>
      </c>
      <c r="E183" s="44">
        <v>4</v>
      </c>
      <c r="F183" s="44">
        <v>4</v>
      </c>
      <c r="G183" s="44">
        <v>4</v>
      </c>
      <c r="H183" s="3"/>
    </row>
    <row r="184" spans="1:8" s="4" customFormat="1" ht="25.5">
      <c r="A184" s="118"/>
      <c r="B184" s="10" t="s">
        <v>155</v>
      </c>
      <c r="C184" s="6" t="s">
        <v>24</v>
      </c>
      <c r="D184" s="6">
        <f>E184+F184+G184</f>
        <v>267</v>
      </c>
      <c r="E184" s="6">
        <v>89</v>
      </c>
      <c r="F184" s="6">
        <v>89</v>
      </c>
      <c r="G184" s="6">
        <v>89</v>
      </c>
      <c r="H184" s="3"/>
    </row>
    <row r="185" spans="1:8" s="4" customFormat="1" ht="12.75">
      <c r="A185" s="105" t="s">
        <v>78</v>
      </c>
      <c r="B185" s="8"/>
      <c r="C185" s="3"/>
      <c r="D185" s="3"/>
      <c r="E185" s="3"/>
      <c r="F185" s="3"/>
      <c r="G185" s="3"/>
      <c r="H185" s="3"/>
    </row>
    <row r="186" spans="1:8" s="4" customFormat="1" ht="38.25">
      <c r="A186" s="105"/>
      <c r="B186" s="10" t="s">
        <v>45</v>
      </c>
      <c r="C186" s="6" t="s">
        <v>50</v>
      </c>
      <c r="D186" s="6">
        <f>E186+F186+G186</f>
        <v>183</v>
      </c>
      <c r="E186" s="6">
        <v>61</v>
      </c>
      <c r="F186" s="6">
        <v>61</v>
      </c>
      <c r="G186" s="6">
        <v>61</v>
      </c>
      <c r="H186" s="3"/>
    </row>
    <row r="187" spans="1:8" s="4" customFormat="1" ht="25.5">
      <c r="A187" s="105"/>
      <c r="B187" s="10" t="s">
        <v>146</v>
      </c>
      <c r="C187" s="6" t="s">
        <v>24</v>
      </c>
      <c r="D187" s="23">
        <f>E187+F187+G187</f>
        <v>5954.352000000001</v>
      </c>
      <c r="E187" s="37">
        <v>1984.784</v>
      </c>
      <c r="F187" s="37">
        <v>1984.784</v>
      </c>
      <c r="G187" s="37">
        <v>1984.784</v>
      </c>
      <c r="H187" s="3"/>
    </row>
    <row r="188" spans="1:8" s="4" customFormat="1" ht="25.5">
      <c r="A188" s="105"/>
      <c r="B188" s="10" t="s">
        <v>156</v>
      </c>
      <c r="C188" s="6" t="s">
        <v>50</v>
      </c>
      <c r="D188" s="6">
        <f>E188+F188+G188</f>
        <v>66</v>
      </c>
      <c r="E188" s="6">
        <v>22</v>
      </c>
      <c r="F188" s="6">
        <v>22</v>
      </c>
      <c r="G188" s="6">
        <v>22</v>
      </c>
      <c r="H188" s="3"/>
    </row>
    <row r="189" spans="1:8" s="4" customFormat="1" ht="12.75">
      <c r="A189" s="105" t="s">
        <v>85</v>
      </c>
      <c r="B189" s="8"/>
      <c r="C189" s="3"/>
      <c r="D189" s="3"/>
      <c r="E189" s="3"/>
      <c r="F189" s="3"/>
      <c r="G189" s="3"/>
      <c r="H189" s="3"/>
    </row>
    <row r="190" spans="1:8" s="4" customFormat="1" ht="25.5">
      <c r="A190" s="105"/>
      <c r="B190" s="10" t="s">
        <v>32</v>
      </c>
      <c r="C190" s="6" t="s">
        <v>55</v>
      </c>
      <c r="D190" s="6">
        <f>E190+F190+G190</f>
        <v>258</v>
      </c>
      <c r="E190" s="6">
        <v>86</v>
      </c>
      <c r="F190" s="6">
        <v>86</v>
      </c>
      <c r="G190" s="6">
        <v>86</v>
      </c>
      <c r="H190" s="3"/>
    </row>
    <row r="191" spans="1:8" s="4" customFormat="1" ht="51">
      <c r="A191" s="105"/>
      <c r="B191" s="10" t="s">
        <v>245</v>
      </c>
      <c r="C191" s="6" t="s">
        <v>24</v>
      </c>
      <c r="D191" s="6">
        <f>E191+F191+G191</f>
        <v>247420.65899999999</v>
      </c>
      <c r="E191" s="6">
        <v>82473.553</v>
      </c>
      <c r="F191" s="6">
        <v>82473.553</v>
      </c>
      <c r="G191" s="6">
        <v>82473.553</v>
      </c>
      <c r="H191" s="3"/>
    </row>
    <row r="192" spans="1:8" s="4" customFormat="1" ht="38.25">
      <c r="A192" s="105"/>
      <c r="B192" s="10" t="s">
        <v>261</v>
      </c>
      <c r="C192" s="6" t="s">
        <v>56</v>
      </c>
      <c r="D192" s="6">
        <f>E192+F192+G192</f>
        <v>834.9780000000001</v>
      </c>
      <c r="E192" s="6">
        <v>278.326</v>
      </c>
      <c r="F192" s="6">
        <v>278.326</v>
      </c>
      <c r="G192" s="6">
        <v>278.326</v>
      </c>
      <c r="H192" s="3"/>
    </row>
    <row r="193" spans="1:8" s="4" customFormat="1" ht="12.75">
      <c r="A193" s="117" t="s">
        <v>84</v>
      </c>
      <c r="B193" s="10"/>
      <c r="C193" s="6"/>
      <c r="D193" s="6"/>
      <c r="E193" s="6"/>
      <c r="F193" s="6"/>
      <c r="G193" s="6"/>
      <c r="H193" s="3"/>
    </row>
    <row r="194" spans="1:8" s="4" customFormat="1" ht="25.5">
      <c r="A194" s="118"/>
      <c r="B194" s="10" t="s">
        <v>157</v>
      </c>
      <c r="C194" s="6" t="s">
        <v>158</v>
      </c>
      <c r="D194" s="6">
        <f>E194+F194+G194</f>
        <v>35.25</v>
      </c>
      <c r="E194" s="6">
        <v>11.75</v>
      </c>
      <c r="F194" s="6">
        <v>11.75</v>
      </c>
      <c r="G194" s="6">
        <v>11.75</v>
      </c>
      <c r="H194" s="3"/>
    </row>
    <row r="195" spans="1:8" s="4" customFormat="1" ht="12.75" customHeight="1">
      <c r="A195" s="162" t="s">
        <v>199</v>
      </c>
      <c r="B195" s="10"/>
      <c r="C195" s="6"/>
      <c r="D195" s="6"/>
      <c r="E195" s="6"/>
      <c r="F195" s="6"/>
      <c r="G195" s="6"/>
      <c r="H195" s="3"/>
    </row>
    <row r="196" spans="1:8" s="4" customFormat="1" ht="25.5">
      <c r="A196" s="163"/>
      <c r="B196" s="84" t="s">
        <v>198</v>
      </c>
      <c r="C196" s="6" t="s">
        <v>50</v>
      </c>
      <c r="D196" s="6">
        <f>E196</f>
        <v>1</v>
      </c>
      <c r="E196" s="18">
        <v>1</v>
      </c>
      <c r="F196" s="6">
        <v>1</v>
      </c>
      <c r="G196" s="6">
        <v>1</v>
      </c>
      <c r="H196" s="3"/>
    </row>
    <row r="197" spans="1:8" s="4" customFormat="1" ht="12.75">
      <c r="A197" s="121" t="s">
        <v>96</v>
      </c>
      <c r="B197" s="121"/>
      <c r="C197" s="121"/>
      <c r="D197" s="121"/>
      <c r="E197" s="121"/>
      <c r="F197" s="121"/>
      <c r="G197" s="121"/>
      <c r="H197" s="3"/>
    </row>
    <row r="198" spans="1:8" s="4" customFormat="1" ht="12.75" customHeight="1">
      <c r="A198" s="117" t="s">
        <v>68</v>
      </c>
      <c r="B198" s="8"/>
      <c r="C198" s="3"/>
      <c r="D198" s="3"/>
      <c r="E198" s="3"/>
      <c r="F198" s="3"/>
      <c r="G198" s="3"/>
      <c r="H198" s="3"/>
    </row>
    <row r="199" spans="1:8" s="4" customFormat="1" ht="12.75">
      <c r="A199" s="118"/>
      <c r="B199" s="10" t="s">
        <v>37</v>
      </c>
      <c r="C199" s="6" t="s">
        <v>50</v>
      </c>
      <c r="D199" s="6">
        <f>E199+F199+G199</f>
        <v>12</v>
      </c>
      <c r="E199" s="6">
        <v>4</v>
      </c>
      <c r="F199" s="6">
        <v>4</v>
      </c>
      <c r="G199" s="6">
        <v>4</v>
      </c>
      <c r="H199" s="3"/>
    </row>
    <row r="200" spans="1:8" s="4" customFormat="1" ht="12.75">
      <c r="A200" s="120" t="s">
        <v>78</v>
      </c>
      <c r="B200" s="8"/>
      <c r="C200" s="6"/>
      <c r="D200" s="6"/>
      <c r="E200" s="6"/>
      <c r="F200" s="6"/>
      <c r="G200" s="6"/>
      <c r="H200" s="3"/>
    </row>
    <row r="201" spans="1:8" s="4" customFormat="1" ht="12.75">
      <c r="A201" s="120"/>
      <c r="B201" s="52" t="s">
        <v>167</v>
      </c>
      <c r="C201" s="6" t="s">
        <v>24</v>
      </c>
      <c r="D201" s="6">
        <f>E201+F201+G201</f>
        <v>8936.099999999999</v>
      </c>
      <c r="E201" s="6">
        <v>2978.7</v>
      </c>
      <c r="F201" s="6">
        <v>2978.7</v>
      </c>
      <c r="G201" s="6">
        <v>2978.7</v>
      </c>
      <c r="H201" s="3"/>
    </row>
    <row r="202" spans="1:8" s="4" customFormat="1" ht="25.5">
      <c r="A202" s="120"/>
      <c r="B202" s="52" t="s">
        <v>31</v>
      </c>
      <c r="C202" s="6" t="s">
        <v>50</v>
      </c>
      <c r="D202" s="6">
        <f>E202+F202+G202</f>
        <v>726</v>
      </c>
      <c r="E202" s="6">
        <v>242</v>
      </c>
      <c r="F202" s="6">
        <v>242</v>
      </c>
      <c r="G202" s="6">
        <v>242</v>
      </c>
      <c r="H202" s="3"/>
    </row>
    <row r="203" spans="1:8" s="4" customFormat="1" ht="25.5">
      <c r="A203" s="120"/>
      <c r="B203" s="53" t="s">
        <v>168</v>
      </c>
      <c r="C203" s="6" t="s">
        <v>24</v>
      </c>
      <c r="D203" s="6">
        <f>E203+F203+G203</f>
        <v>1752.9299999999998</v>
      </c>
      <c r="E203" s="6">
        <v>584.31</v>
      </c>
      <c r="F203" s="6">
        <v>584.31</v>
      </c>
      <c r="G203" s="6">
        <v>584.31</v>
      </c>
      <c r="H203" s="3"/>
    </row>
    <row r="204" spans="1:8" s="4" customFormat="1" ht="12.75">
      <c r="A204" s="105" t="s">
        <v>85</v>
      </c>
      <c r="B204" s="10"/>
      <c r="C204" s="3"/>
      <c r="D204" s="3"/>
      <c r="E204" s="3"/>
      <c r="F204" s="3"/>
      <c r="G204" s="3"/>
      <c r="H204" s="3"/>
    </row>
    <row r="205" spans="1:8" s="4" customFormat="1" ht="25.5">
      <c r="A205" s="105"/>
      <c r="B205" s="10" t="s">
        <v>32</v>
      </c>
      <c r="C205" s="6" t="s">
        <v>55</v>
      </c>
      <c r="D205" s="6">
        <f>E205+F205+G205</f>
        <v>282</v>
      </c>
      <c r="E205" s="6">
        <v>94</v>
      </c>
      <c r="F205" s="6">
        <v>94</v>
      </c>
      <c r="G205" s="6">
        <v>94</v>
      </c>
      <c r="H205" s="3"/>
    </row>
    <row r="206" spans="1:8" s="4" customFormat="1" ht="12.75">
      <c r="A206" s="105"/>
      <c r="B206" s="10" t="s">
        <v>33</v>
      </c>
      <c r="C206" s="6" t="s">
        <v>57</v>
      </c>
      <c r="D206" s="6">
        <f>E206+F206+G206</f>
        <v>1350</v>
      </c>
      <c r="E206" s="6">
        <v>450</v>
      </c>
      <c r="F206" s="6">
        <v>450</v>
      </c>
      <c r="G206" s="6">
        <v>450</v>
      </c>
      <c r="H206" s="3"/>
    </row>
    <row r="207" spans="1:8" s="4" customFormat="1" ht="12.75">
      <c r="A207" s="105" t="s">
        <v>84</v>
      </c>
      <c r="B207" s="10"/>
      <c r="C207" s="3"/>
      <c r="D207" s="3"/>
      <c r="E207" s="3"/>
      <c r="F207" s="3"/>
      <c r="G207" s="3"/>
      <c r="H207" s="3"/>
    </row>
    <row r="208" spans="1:8" s="4" customFormat="1" ht="25.5">
      <c r="A208" s="105"/>
      <c r="B208" s="10" t="s">
        <v>41</v>
      </c>
      <c r="C208" s="6" t="s">
        <v>25</v>
      </c>
      <c r="D208" s="6">
        <f>E208+F208+G208</f>
        <v>33.69</v>
      </c>
      <c r="E208" s="6">
        <v>11.23</v>
      </c>
      <c r="F208" s="6">
        <v>11.23</v>
      </c>
      <c r="G208" s="6">
        <v>11.23</v>
      </c>
      <c r="H208" s="3"/>
    </row>
    <row r="209" spans="1:8" s="4" customFormat="1" ht="12.75">
      <c r="A209" s="121" t="s">
        <v>97</v>
      </c>
      <c r="B209" s="121"/>
      <c r="C209" s="121"/>
      <c r="D209" s="121"/>
      <c r="E209" s="121"/>
      <c r="F209" s="121"/>
      <c r="G209" s="121"/>
      <c r="H209" s="3"/>
    </row>
    <row r="210" spans="1:8" s="4" customFormat="1" ht="12.75" customHeight="1">
      <c r="A210" s="117" t="s">
        <v>68</v>
      </c>
      <c r="B210" s="10"/>
      <c r="C210" s="3"/>
      <c r="D210" s="3"/>
      <c r="E210" s="3"/>
      <c r="F210" s="3"/>
      <c r="G210" s="3"/>
      <c r="H210" s="3"/>
    </row>
    <row r="211" spans="1:8" s="4" customFormat="1" ht="25.5">
      <c r="A211" s="118"/>
      <c r="B211" s="10" t="s">
        <v>36</v>
      </c>
      <c r="C211" s="6" t="s">
        <v>24</v>
      </c>
      <c r="D211" s="18">
        <f>E211+F211+G211</f>
        <v>1068690</v>
      </c>
      <c r="E211" s="18">
        <v>356230</v>
      </c>
      <c r="F211" s="18">
        <v>356230</v>
      </c>
      <c r="G211" s="18">
        <v>356230</v>
      </c>
      <c r="H211" s="3"/>
    </row>
    <row r="212" spans="1:8" s="4" customFormat="1" ht="38.25">
      <c r="A212" s="118"/>
      <c r="B212" s="10" t="s">
        <v>159</v>
      </c>
      <c r="C212" s="6" t="s">
        <v>52</v>
      </c>
      <c r="D212" s="6">
        <f>E212+F212+G212</f>
        <v>47.940999999999995</v>
      </c>
      <c r="E212" s="9">
        <v>16.063</v>
      </c>
      <c r="F212" s="9">
        <v>15.939</v>
      </c>
      <c r="G212" s="9">
        <v>15.939</v>
      </c>
      <c r="H212" s="3"/>
    </row>
    <row r="213" spans="1:8" s="4" customFormat="1" ht="12.75">
      <c r="A213" s="105" t="s">
        <v>78</v>
      </c>
      <c r="B213" s="8"/>
      <c r="C213" s="3"/>
      <c r="D213" s="3"/>
      <c r="E213" s="3"/>
      <c r="F213" s="3"/>
      <c r="G213" s="3"/>
      <c r="H213" s="3"/>
    </row>
    <row r="214" spans="1:8" s="4" customFormat="1" ht="25.5">
      <c r="A214" s="105"/>
      <c r="B214" s="49" t="s">
        <v>43</v>
      </c>
      <c r="C214" s="6" t="s">
        <v>24</v>
      </c>
      <c r="D214" s="37">
        <f>E214+F214+G214</f>
        <v>2393.715</v>
      </c>
      <c r="E214" s="9">
        <v>797.905</v>
      </c>
      <c r="F214" s="9">
        <v>797.905</v>
      </c>
      <c r="G214" s="9">
        <v>797.905</v>
      </c>
      <c r="H214" s="3"/>
    </row>
    <row r="215" spans="1:8" s="4" customFormat="1" ht="25.5">
      <c r="A215" s="105"/>
      <c r="B215" s="49" t="s">
        <v>144</v>
      </c>
      <c r="C215" s="6" t="s">
        <v>50</v>
      </c>
      <c r="D215" s="23">
        <f>E215+F215+G215</f>
        <v>33</v>
      </c>
      <c r="E215" s="18">
        <v>11</v>
      </c>
      <c r="F215" s="18">
        <v>11</v>
      </c>
      <c r="G215" s="18">
        <v>11</v>
      </c>
      <c r="H215" s="3"/>
    </row>
    <row r="216" spans="1:8" s="4" customFormat="1" ht="12.75">
      <c r="A216" s="105"/>
      <c r="B216" s="49" t="s">
        <v>160</v>
      </c>
      <c r="C216" s="6" t="s">
        <v>24</v>
      </c>
      <c r="D216" s="38">
        <f>E216+F216+G216</f>
        <v>4879.0199999999995</v>
      </c>
      <c r="E216" s="19">
        <v>1626.34</v>
      </c>
      <c r="F216" s="19">
        <v>1626.34</v>
      </c>
      <c r="G216" s="19">
        <v>1626.34</v>
      </c>
      <c r="H216" s="3"/>
    </row>
    <row r="217" spans="1:8" s="4" customFormat="1" ht="25.5">
      <c r="A217" s="105"/>
      <c r="B217" s="49" t="s">
        <v>31</v>
      </c>
      <c r="C217" s="6" t="s">
        <v>24</v>
      </c>
      <c r="D217" s="42">
        <f>E217+F217+G217</f>
        <v>5036.1</v>
      </c>
      <c r="E217" s="43">
        <v>1678.7</v>
      </c>
      <c r="F217" s="43">
        <v>1678.7</v>
      </c>
      <c r="G217" s="43">
        <v>1678.7</v>
      </c>
      <c r="H217" s="3"/>
    </row>
    <row r="218" spans="1:8" s="4" customFormat="1" ht="38.25">
      <c r="A218" s="105"/>
      <c r="B218" s="21" t="s">
        <v>145</v>
      </c>
      <c r="C218" s="31" t="s">
        <v>50</v>
      </c>
      <c r="D218" s="50">
        <f>E218+F218+G218</f>
        <v>5036.1</v>
      </c>
      <c r="E218" s="51">
        <v>1678.7</v>
      </c>
      <c r="F218" s="51">
        <v>1678.7</v>
      </c>
      <c r="G218" s="51">
        <v>1678.7</v>
      </c>
      <c r="H218" s="3"/>
    </row>
    <row r="219" spans="1:8" s="4" customFormat="1" ht="12.75">
      <c r="A219" s="105" t="s">
        <v>85</v>
      </c>
      <c r="B219" s="8"/>
      <c r="C219" s="3"/>
      <c r="D219" s="3"/>
      <c r="E219" s="3"/>
      <c r="F219" s="3"/>
      <c r="G219" s="3"/>
      <c r="H219" s="3"/>
    </row>
    <row r="220" spans="1:8" s="4" customFormat="1" ht="25.5">
      <c r="A220" s="105"/>
      <c r="B220" s="10" t="s">
        <v>32</v>
      </c>
      <c r="C220" s="6" t="s">
        <v>55</v>
      </c>
      <c r="D220" s="6">
        <f>E220+F220+G220</f>
        <v>60</v>
      </c>
      <c r="E220" s="18">
        <v>20</v>
      </c>
      <c r="F220" s="18">
        <v>20</v>
      </c>
      <c r="G220" s="18">
        <v>20</v>
      </c>
      <c r="H220" s="3"/>
    </row>
    <row r="221" spans="1:8" s="4" customFormat="1" ht="12.75">
      <c r="A221" s="105"/>
      <c r="B221" s="10" t="s">
        <v>33</v>
      </c>
      <c r="C221" s="6" t="s">
        <v>56</v>
      </c>
      <c r="D221" s="42">
        <f>E221+F221+G221</f>
        <v>930</v>
      </c>
      <c r="E221" s="43">
        <v>310</v>
      </c>
      <c r="F221" s="43">
        <v>310</v>
      </c>
      <c r="G221" s="43">
        <v>310</v>
      </c>
      <c r="H221" s="3"/>
    </row>
    <row r="222" spans="1:8" s="4" customFormat="1" ht="12.75">
      <c r="A222" s="117" t="s">
        <v>84</v>
      </c>
      <c r="B222" s="10"/>
      <c r="C222" s="6"/>
      <c r="D222" s="38"/>
      <c r="E222" s="19"/>
      <c r="F222" s="19"/>
      <c r="G222" s="19"/>
      <c r="H222" s="3"/>
    </row>
    <row r="223" spans="1:8" s="4" customFormat="1" ht="25.5">
      <c r="A223" s="119"/>
      <c r="B223" s="47" t="s">
        <v>41</v>
      </c>
      <c r="C223" s="6" t="s">
        <v>158</v>
      </c>
      <c r="D223" s="37">
        <f>E223+F223+G223</f>
        <v>21.9</v>
      </c>
      <c r="E223" s="9">
        <v>7.3</v>
      </c>
      <c r="F223" s="9">
        <v>7.3</v>
      </c>
      <c r="G223" s="9">
        <v>7.3</v>
      </c>
      <c r="H223" s="3"/>
    </row>
    <row r="224" spans="1:8" s="4" customFormat="1" ht="12.75">
      <c r="A224" s="158" t="s">
        <v>98</v>
      </c>
      <c r="B224" s="158"/>
      <c r="C224" s="158"/>
      <c r="D224" s="158"/>
      <c r="E224" s="158"/>
      <c r="F224" s="158"/>
      <c r="G224" s="158"/>
      <c r="H224" s="3"/>
    </row>
    <row r="225" spans="1:8" s="4" customFormat="1" ht="12.75" customHeight="1">
      <c r="A225" s="117" t="s">
        <v>68</v>
      </c>
      <c r="B225" s="10"/>
      <c r="C225" s="3"/>
      <c r="D225" s="3"/>
      <c r="E225" s="3"/>
      <c r="F225" s="3"/>
      <c r="G225" s="3"/>
      <c r="H225" s="3"/>
    </row>
    <row r="226" spans="1:8" s="4" customFormat="1" ht="26.25" customHeight="1">
      <c r="A226" s="118"/>
      <c r="B226" s="10" t="s">
        <v>46</v>
      </c>
      <c r="C226" s="6" t="s">
        <v>52</v>
      </c>
      <c r="D226" s="6">
        <v>371.259</v>
      </c>
      <c r="E226" s="6">
        <v>123.753</v>
      </c>
      <c r="F226" s="6">
        <v>123.753</v>
      </c>
      <c r="G226" s="6">
        <v>123.753</v>
      </c>
      <c r="H226" s="3"/>
    </row>
    <row r="227" spans="1:8" s="4" customFormat="1" ht="12.75">
      <c r="A227" s="118"/>
      <c r="B227" s="10" t="s">
        <v>161</v>
      </c>
      <c r="C227" s="6" t="s">
        <v>52</v>
      </c>
      <c r="D227" s="38">
        <f>E227+F227+G227</f>
        <v>33.384</v>
      </c>
      <c r="E227" s="6">
        <v>11.128</v>
      </c>
      <c r="F227" s="6">
        <v>11.128</v>
      </c>
      <c r="G227" s="6">
        <v>11.128</v>
      </c>
      <c r="H227" s="3"/>
    </row>
    <row r="228" spans="1:8" s="4" customFormat="1" ht="27" customHeight="1">
      <c r="A228" s="118"/>
      <c r="B228" s="10" t="s">
        <v>154</v>
      </c>
      <c r="C228" s="6" t="s">
        <v>50</v>
      </c>
      <c r="D228" s="6">
        <f>E228+F228+G228</f>
        <v>123</v>
      </c>
      <c r="E228" s="6">
        <v>41</v>
      </c>
      <c r="F228" s="6">
        <v>41</v>
      </c>
      <c r="G228" s="6">
        <v>41</v>
      </c>
      <c r="H228" s="3"/>
    </row>
    <row r="229" spans="1:8" s="4" customFormat="1" ht="25.5">
      <c r="A229" s="118"/>
      <c r="B229" s="10" t="s">
        <v>162</v>
      </c>
      <c r="C229" s="6" t="s">
        <v>50</v>
      </c>
      <c r="D229" s="6">
        <f>E229+F229+G229</f>
        <v>3</v>
      </c>
      <c r="E229" s="6">
        <v>1</v>
      </c>
      <c r="F229" s="6">
        <v>1</v>
      </c>
      <c r="G229" s="6">
        <v>1</v>
      </c>
      <c r="H229" s="3"/>
    </row>
    <row r="230" spans="1:8" s="4" customFormat="1" ht="12.75" customHeight="1">
      <c r="A230" s="117" t="s">
        <v>78</v>
      </c>
      <c r="B230" s="10"/>
      <c r="C230" s="3"/>
      <c r="D230" s="3"/>
      <c r="E230" s="3"/>
      <c r="F230" s="3"/>
      <c r="G230" s="3"/>
      <c r="H230" s="3"/>
    </row>
    <row r="231" spans="1:8" s="4" customFormat="1" ht="25.5">
      <c r="A231" s="118"/>
      <c r="B231" s="48" t="s">
        <v>43</v>
      </c>
      <c r="C231" s="6" t="s">
        <v>24</v>
      </c>
      <c r="D231" s="37">
        <f>E231+F231+G231</f>
        <v>1350.006</v>
      </c>
      <c r="E231" s="37">
        <v>450.002</v>
      </c>
      <c r="F231" s="37">
        <v>450.002</v>
      </c>
      <c r="G231" s="37">
        <v>450.002</v>
      </c>
      <c r="H231" s="3"/>
    </row>
    <row r="232" spans="1:8" s="4" customFormat="1" ht="38.25">
      <c r="A232" s="118"/>
      <c r="B232" s="10" t="s">
        <v>45</v>
      </c>
      <c r="C232" s="6" t="s">
        <v>50</v>
      </c>
      <c r="D232" s="23">
        <f aca="true" t="shared" si="5" ref="D232:D241">E232+F232+G232</f>
        <v>123</v>
      </c>
      <c r="E232" s="6">
        <v>41</v>
      </c>
      <c r="F232" s="6">
        <v>41</v>
      </c>
      <c r="G232" s="6">
        <v>41</v>
      </c>
      <c r="H232" s="3"/>
    </row>
    <row r="233" spans="1:8" s="4" customFormat="1" ht="25.5">
      <c r="A233" s="118"/>
      <c r="B233" s="10" t="s">
        <v>30</v>
      </c>
      <c r="C233" s="6" t="s">
        <v>24</v>
      </c>
      <c r="D233" s="38">
        <f t="shared" si="5"/>
        <v>2550.0299999999997</v>
      </c>
      <c r="E233" s="38">
        <v>850.01</v>
      </c>
      <c r="F233" s="38">
        <v>850.01</v>
      </c>
      <c r="G233" s="38">
        <v>850.01</v>
      </c>
      <c r="H233" s="3"/>
    </row>
    <row r="234" spans="1:8" s="4" customFormat="1" ht="25.5">
      <c r="A234" s="118"/>
      <c r="B234" s="10" t="s">
        <v>31</v>
      </c>
      <c r="C234" s="6" t="s">
        <v>50</v>
      </c>
      <c r="D234" s="23">
        <f t="shared" si="5"/>
        <v>84</v>
      </c>
      <c r="E234" s="23">
        <v>28</v>
      </c>
      <c r="F234" s="23">
        <v>28</v>
      </c>
      <c r="G234" s="23">
        <v>28</v>
      </c>
      <c r="H234" s="3"/>
    </row>
    <row r="235" spans="1:8" s="4" customFormat="1" ht="25.5">
      <c r="A235" s="118"/>
      <c r="B235" s="10" t="s">
        <v>222</v>
      </c>
      <c r="C235" s="6" t="s">
        <v>164</v>
      </c>
      <c r="D235" s="23">
        <f t="shared" si="5"/>
        <v>3309</v>
      </c>
      <c r="E235" s="23">
        <v>1103</v>
      </c>
      <c r="F235" s="23">
        <v>1103</v>
      </c>
      <c r="G235" s="23">
        <v>1103</v>
      </c>
      <c r="H235" s="3"/>
    </row>
    <row r="236" spans="1:8" s="4" customFormat="1" ht="25.5">
      <c r="A236" s="118"/>
      <c r="B236" s="10" t="s">
        <v>156</v>
      </c>
      <c r="C236" s="6" t="s">
        <v>50</v>
      </c>
      <c r="D236" s="23">
        <f t="shared" si="5"/>
        <v>135</v>
      </c>
      <c r="E236" s="23">
        <v>45</v>
      </c>
      <c r="F236" s="23">
        <v>45</v>
      </c>
      <c r="G236" s="23">
        <v>45</v>
      </c>
      <c r="H236" s="3"/>
    </row>
    <row r="237" spans="1:8" s="4" customFormat="1" ht="12.75">
      <c r="A237" s="119"/>
      <c r="B237" s="10" t="s">
        <v>193</v>
      </c>
      <c r="C237" s="6" t="s">
        <v>52</v>
      </c>
      <c r="D237" s="42">
        <f t="shared" si="5"/>
        <v>0.6000000000000001</v>
      </c>
      <c r="E237" s="6">
        <v>0.2</v>
      </c>
      <c r="F237" s="6">
        <v>0.2</v>
      </c>
      <c r="G237" s="6">
        <v>0.2</v>
      </c>
      <c r="H237" s="3"/>
    </row>
    <row r="238" spans="1:8" s="4" customFormat="1" ht="12.75">
      <c r="A238" s="105" t="s">
        <v>85</v>
      </c>
      <c r="B238" s="8"/>
      <c r="C238" s="3"/>
      <c r="D238" s="3"/>
      <c r="E238" s="3"/>
      <c r="F238" s="3"/>
      <c r="G238" s="3"/>
      <c r="H238" s="3"/>
    </row>
    <row r="239" spans="1:8" s="4" customFormat="1" ht="25.5">
      <c r="A239" s="105"/>
      <c r="B239" s="10" t="s">
        <v>47</v>
      </c>
      <c r="C239" s="6" t="s">
        <v>57</v>
      </c>
      <c r="D239" s="42">
        <f t="shared" si="5"/>
        <v>202.5</v>
      </c>
      <c r="E239" s="6">
        <v>67.5</v>
      </c>
      <c r="F239" s="6">
        <v>67.5</v>
      </c>
      <c r="G239" s="6">
        <v>67.5</v>
      </c>
      <c r="H239" s="3"/>
    </row>
    <row r="240" spans="1:8" s="4" customFormat="1" ht="25.5">
      <c r="A240" s="105"/>
      <c r="B240" s="10" t="s">
        <v>32</v>
      </c>
      <c r="C240" s="6" t="s">
        <v>55</v>
      </c>
      <c r="D240" s="23">
        <f t="shared" si="5"/>
        <v>72</v>
      </c>
      <c r="E240" s="6">
        <v>24</v>
      </c>
      <c r="F240" s="6">
        <v>24</v>
      </c>
      <c r="G240" s="6">
        <v>24</v>
      </c>
      <c r="H240" s="3"/>
    </row>
    <row r="241" spans="1:8" s="4" customFormat="1" ht="12.75">
      <c r="A241" s="105"/>
      <c r="B241" s="10" t="s">
        <v>33</v>
      </c>
      <c r="C241" s="6" t="s">
        <v>143</v>
      </c>
      <c r="D241" s="23">
        <f t="shared" si="5"/>
        <v>1455</v>
      </c>
      <c r="E241" s="6">
        <v>485</v>
      </c>
      <c r="F241" s="6">
        <v>485</v>
      </c>
      <c r="G241" s="6">
        <v>485</v>
      </c>
      <c r="H241" s="3"/>
    </row>
    <row r="242" spans="1:8" s="4" customFormat="1" ht="12.75">
      <c r="A242" s="105" t="s">
        <v>73</v>
      </c>
      <c r="B242" s="8"/>
      <c r="C242" s="3"/>
      <c r="D242" s="3"/>
      <c r="E242" s="3"/>
      <c r="F242" s="3"/>
      <c r="G242" s="3"/>
      <c r="H242" s="3"/>
    </row>
    <row r="243" spans="1:8" s="4" customFormat="1" ht="38.25">
      <c r="A243" s="105"/>
      <c r="B243" s="8" t="s">
        <v>48</v>
      </c>
      <c r="C243" s="6" t="s">
        <v>57</v>
      </c>
      <c r="D243" s="37">
        <f>E243+F243+G243</f>
        <v>505.572</v>
      </c>
      <c r="E243" s="37">
        <v>168.524</v>
      </c>
      <c r="F243" s="6">
        <v>168.524</v>
      </c>
      <c r="G243" s="6">
        <v>168.524</v>
      </c>
      <c r="H243" s="6">
        <v>168.42</v>
      </c>
    </row>
    <row r="244" spans="1:8" s="4" customFormat="1" ht="12.75" customHeight="1">
      <c r="A244" s="117" t="s">
        <v>84</v>
      </c>
      <c r="B244" s="10"/>
      <c r="C244" s="6"/>
      <c r="D244" s="6"/>
      <c r="E244" s="6"/>
      <c r="F244" s="6"/>
      <c r="G244" s="6"/>
      <c r="H244" s="6"/>
    </row>
    <row r="245" spans="1:8" s="4" customFormat="1" ht="12.75">
      <c r="A245" s="118"/>
      <c r="B245" s="47" t="s">
        <v>163</v>
      </c>
      <c r="C245" s="6" t="s">
        <v>158</v>
      </c>
      <c r="D245" s="6">
        <f>E245+F245+G245</f>
        <v>16.23</v>
      </c>
      <c r="E245" s="6">
        <v>5.41</v>
      </c>
      <c r="F245" s="6">
        <v>5.41</v>
      </c>
      <c r="G245" s="6">
        <v>5.41</v>
      </c>
      <c r="H245" s="6"/>
    </row>
    <row r="246" spans="1:8" s="4" customFormat="1" ht="25.5">
      <c r="A246" s="118"/>
      <c r="B246" s="47" t="s">
        <v>190</v>
      </c>
      <c r="C246" s="6" t="s">
        <v>50</v>
      </c>
      <c r="D246" s="6">
        <f>E246+F246+G246</f>
        <v>9</v>
      </c>
      <c r="E246" s="6">
        <v>3</v>
      </c>
      <c r="F246" s="6">
        <v>3</v>
      </c>
      <c r="G246" s="6">
        <v>3</v>
      </c>
      <c r="H246" s="6"/>
    </row>
    <row r="247" spans="1:8" s="4" customFormat="1" ht="12.75">
      <c r="A247" s="119"/>
      <c r="B247" s="8" t="s">
        <v>224</v>
      </c>
      <c r="C247" s="6" t="s">
        <v>50</v>
      </c>
      <c r="D247" s="6">
        <f>E247+F247+G247</f>
        <v>6</v>
      </c>
      <c r="E247" s="6">
        <v>2</v>
      </c>
      <c r="F247" s="6">
        <v>2</v>
      </c>
      <c r="G247" s="6">
        <v>2</v>
      </c>
      <c r="H247" s="6"/>
    </row>
    <row r="248" spans="1:8" s="1" customFormat="1" ht="12.75">
      <c r="A248" s="150" t="s">
        <v>88</v>
      </c>
      <c r="B248" s="150"/>
      <c r="C248" s="150"/>
      <c r="D248" s="150"/>
      <c r="E248" s="150"/>
      <c r="F248" s="150"/>
      <c r="G248" s="150"/>
      <c r="H248" s="8"/>
    </row>
    <row r="249" spans="1:8" s="1" customFormat="1" ht="12.75">
      <c r="A249" s="140" t="s">
        <v>49</v>
      </c>
      <c r="B249" s="140"/>
      <c r="C249" s="140"/>
      <c r="D249" s="140"/>
      <c r="E249" s="140"/>
      <c r="F249" s="140"/>
      <c r="G249" s="140"/>
      <c r="H249" s="8"/>
    </row>
    <row r="250" spans="1:8" s="1" customFormat="1" ht="12.75" customHeight="1">
      <c r="A250" s="151" t="s">
        <v>89</v>
      </c>
      <c r="B250" s="70"/>
      <c r="C250" s="68"/>
      <c r="D250" s="71"/>
      <c r="E250" s="71"/>
      <c r="F250" s="71"/>
      <c r="G250" s="71"/>
      <c r="H250" s="8"/>
    </row>
    <row r="251" spans="1:8" s="1" customFormat="1" ht="36">
      <c r="A251" s="151"/>
      <c r="B251" s="57" t="s">
        <v>90</v>
      </c>
      <c r="C251" s="68" t="s">
        <v>50</v>
      </c>
      <c r="D251" s="68">
        <v>1</v>
      </c>
      <c r="E251" s="68">
        <v>1</v>
      </c>
      <c r="F251" s="68">
        <v>1</v>
      </c>
      <c r="G251" s="68">
        <v>1</v>
      </c>
      <c r="H251" s="8"/>
    </row>
    <row r="252" spans="1:8" s="1" customFormat="1" ht="12.75">
      <c r="A252" s="150" t="s">
        <v>91</v>
      </c>
      <c r="B252" s="150"/>
      <c r="C252" s="150"/>
      <c r="D252" s="150"/>
      <c r="E252" s="150"/>
      <c r="F252" s="150"/>
      <c r="G252" s="150"/>
      <c r="H252" s="8"/>
    </row>
    <row r="253" spans="1:8" s="1" customFormat="1" ht="12.75">
      <c r="A253" s="140" t="s">
        <v>49</v>
      </c>
      <c r="B253" s="140"/>
      <c r="C253" s="140"/>
      <c r="D253" s="140"/>
      <c r="E253" s="140"/>
      <c r="F253" s="140"/>
      <c r="G253" s="140"/>
      <c r="H253" s="8"/>
    </row>
    <row r="254" spans="1:8" s="1" customFormat="1" ht="12.75" customHeight="1">
      <c r="A254" s="117" t="s">
        <v>201</v>
      </c>
      <c r="B254" s="5"/>
      <c r="C254" s="3"/>
      <c r="D254" s="36"/>
      <c r="E254" s="36"/>
      <c r="F254" s="36"/>
      <c r="G254" s="36"/>
      <c r="H254" s="8"/>
    </row>
    <row r="255" spans="1:8" s="1" customFormat="1" ht="76.5">
      <c r="A255" s="118"/>
      <c r="B255" s="8" t="s">
        <v>202</v>
      </c>
      <c r="C255" s="6" t="s">
        <v>110</v>
      </c>
      <c r="D255" s="3">
        <f>E255+F255+G255</f>
        <v>8</v>
      </c>
      <c r="E255" s="3">
        <v>8</v>
      </c>
      <c r="F255" s="3"/>
      <c r="G255" s="3"/>
      <c r="H255" s="8"/>
    </row>
    <row r="256" spans="1:8" s="1" customFormat="1" ht="12.75">
      <c r="A256" s="150" t="s">
        <v>225</v>
      </c>
      <c r="B256" s="150"/>
      <c r="C256" s="150"/>
      <c r="D256" s="150"/>
      <c r="E256" s="150"/>
      <c r="F256" s="150"/>
      <c r="G256" s="150"/>
      <c r="H256" s="8"/>
    </row>
    <row r="257" spans="1:8" s="1" customFormat="1" ht="12.75">
      <c r="A257" s="140" t="s">
        <v>49</v>
      </c>
      <c r="B257" s="140"/>
      <c r="C257" s="140"/>
      <c r="D257" s="140"/>
      <c r="E257" s="140"/>
      <c r="F257" s="140"/>
      <c r="G257" s="140"/>
      <c r="H257" s="8"/>
    </row>
    <row r="258" spans="1:8" s="1" customFormat="1" ht="12.75" customHeight="1">
      <c r="A258" s="117" t="s">
        <v>225</v>
      </c>
      <c r="B258" s="5"/>
      <c r="C258" s="3"/>
      <c r="D258" s="36"/>
      <c r="E258" s="36"/>
      <c r="F258" s="36"/>
      <c r="G258" s="36"/>
      <c r="H258" s="8"/>
    </row>
    <row r="259" spans="1:8" s="1" customFormat="1" ht="51">
      <c r="A259" s="118"/>
      <c r="B259" s="8" t="s">
        <v>226</v>
      </c>
      <c r="C259" s="6" t="s">
        <v>50</v>
      </c>
      <c r="D259" s="3">
        <f>E259+F259+G259</f>
        <v>3084</v>
      </c>
      <c r="E259" s="3">
        <f>234+1900+950</f>
        <v>3084</v>
      </c>
      <c r="F259" s="3"/>
      <c r="G259" s="3"/>
      <c r="H259" s="8"/>
    </row>
    <row r="260" spans="1:8" ht="12.75">
      <c r="A260" s="150" t="s">
        <v>186</v>
      </c>
      <c r="B260" s="150"/>
      <c r="C260" s="150"/>
      <c r="D260" s="150"/>
      <c r="E260" s="150"/>
      <c r="F260" s="150"/>
      <c r="G260" s="150"/>
      <c r="H260" s="36"/>
    </row>
    <row r="261" spans="1:8" ht="12.75">
      <c r="A261" s="140" t="s">
        <v>49</v>
      </c>
      <c r="B261" s="140"/>
      <c r="C261" s="140"/>
      <c r="D261" s="140"/>
      <c r="E261" s="140"/>
      <c r="F261" s="140"/>
      <c r="G261" s="140"/>
      <c r="H261" s="36"/>
    </row>
    <row r="262" spans="1:8" ht="61.5" customHeight="1">
      <c r="A262" s="67" t="s">
        <v>185</v>
      </c>
      <c r="B262" s="57" t="s">
        <v>86</v>
      </c>
      <c r="C262" s="68" t="s">
        <v>58</v>
      </c>
      <c r="D262" s="68">
        <f>E262+F262+G262</f>
        <v>830</v>
      </c>
      <c r="E262" s="68">
        <v>300</v>
      </c>
      <c r="F262" s="68">
        <v>265</v>
      </c>
      <c r="G262" s="68">
        <v>265</v>
      </c>
      <c r="H262" s="40"/>
    </row>
    <row r="263" spans="1:8" ht="12.75">
      <c r="A263" s="150" t="s">
        <v>187</v>
      </c>
      <c r="B263" s="150"/>
      <c r="C263" s="150"/>
      <c r="D263" s="150"/>
      <c r="E263" s="150"/>
      <c r="F263" s="150"/>
      <c r="G263" s="150"/>
      <c r="H263" s="40"/>
    </row>
    <row r="264" spans="1:8" ht="12.75">
      <c r="A264" s="140" t="s">
        <v>49</v>
      </c>
      <c r="B264" s="140"/>
      <c r="C264" s="140"/>
      <c r="D264" s="140"/>
      <c r="E264" s="140"/>
      <c r="F264" s="140"/>
      <c r="G264" s="140"/>
      <c r="H264" s="40"/>
    </row>
    <row r="265" spans="1:8" ht="24">
      <c r="A265" s="67" t="s">
        <v>184</v>
      </c>
      <c r="B265" s="57" t="s">
        <v>152</v>
      </c>
      <c r="C265" s="68" t="s">
        <v>58</v>
      </c>
      <c r="D265" s="68">
        <f>E265+F265+G265</f>
        <v>15</v>
      </c>
      <c r="E265" s="69">
        <v>5</v>
      </c>
      <c r="F265" s="69">
        <v>5</v>
      </c>
      <c r="G265" s="69">
        <v>5</v>
      </c>
      <c r="H265" s="40"/>
    </row>
    <row r="266" spans="1:8" ht="12.75">
      <c r="A266" s="77"/>
      <c r="B266" s="78"/>
      <c r="C266" s="79"/>
      <c r="D266" s="80"/>
      <c r="E266" s="80"/>
      <c r="F266" s="80"/>
      <c r="G266" s="80"/>
      <c r="H266" s="75"/>
    </row>
    <row r="267" spans="1:8" ht="12.75">
      <c r="A267" s="77"/>
      <c r="B267" s="78"/>
      <c r="C267" s="79"/>
      <c r="D267" s="80"/>
      <c r="E267" s="80"/>
      <c r="F267" s="80"/>
      <c r="G267" s="80"/>
      <c r="H267" s="75"/>
    </row>
    <row r="268" spans="1:7" s="32" customFormat="1" ht="18.75">
      <c r="A268" s="32" t="s">
        <v>107</v>
      </c>
      <c r="C268" s="33"/>
      <c r="F268" s="134" t="s">
        <v>227</v>
      </c>
      <c r="G268" s="134"/>
    </row>
    <row r="269" spans="1:7" s="4" customFormat="1" ht="25.5" customHeight="1">
      <c r="A269" s="35"/>
      <c r="B269" s="34"/>
      <c r="D269" s="34"/>
      <c r="E269" s="34"/>
      <c r="F269" s="34"/>
      <c r="G269" s="34"/>
    </row>
    <row r="270" spans="1:7" s="4" customFormat="1" ht="17.25" customHeight="1">
      <c r="A270" s="35"/>
      <c r="B270" s="34"/>
      <c r="D270" s="34"/>
      <c r="E270" s="34"/>
      <c r="F270" s="34"/>
      <c r="G270" s="34"/>
    </row>
    <row r="271" spans="1:7" s="4" customFormat="1" ht="12.75">
      <c r="A271" s="35"/>
      <c r="B271" s="34"/>
      <c r="D271" s="34"/>
      <c r="E271" s="34"/>
      <c r="F271" s="34"/>
      <c r="G271" s="34"/>
    </row>
  </sheetData>
  <sheetProtection/>
  <mergeCells count="103">
    <mergeCell ref="A207:A208"/>
    <mergeCell ref="A59:G59"/>
    <mergeCell ref="A61:A72"/>
    <mergeCell ref="E28:E29"/>
    <mergeCell ref="A189:A192"/>
    <mergeCell ref="A193:A194"/>
    <mergeCell ref="A195:A196"/>
    <mergeCell ref="A170:A174"/>
    <mergeCell ref="A122:A125"/>
    <mergeCell ref="A145:A147"/>
    <mergeCell ref="A185:A188"/>
    <mergeCell ref="C28:C29"/>
    <mergeCell ref="D28:D29"/>
    <mergeCell ref="A38:H38"/>
    <mergeCell ref="A50:H50"/>
    <mergeCell ref="A179:A184"/>
    <mergeCell ref="B124:B125"/>
    <mergeCell ref="A155:A169"/>
    <mergeCell ref="A151:A152"/>
    <mergeCell ref="A230:A237"/>
    <mergeCell ref="A244:A247"/>
    <mergeCell ref="A238:A241"/>
    <mergeCell ref="A213:A218"/>
    <mergeCell ref="B111:B112"/>
    <mergeCell ref="A19:H19"/>
    <mergeCell ref="A15:A17"/>
    <mergeCell ref="A222:A223"/>
    <mergeCell ref="A21:A37"/>
    <mergeCell ref="A95:A103"/>
    <mergeCell ref="A40:A49"/>
    <mergeCell ref="A178:G178"/>
    <mergeCell ref="A121:G121"/>
    <mergeCell ref="A114:A116"/>
    <mergeCell ref="A126:A138"/>
    <mergeCell ref="A139:A142"/>
    <mergeCell ref="A143:A144"/>
    <mergeCell ref="A110:A113"/>
    <mergeCell ref="A117:A118"/>
    <mergeCell ref="A242:A243"/>
    <mergeCell ref="A198:A199"/>
    <mergeCell ref="A200:A203"/>
    <mergeCell ref="A254:A255"/>
    <mergeCell ref="A253:G253"/>
    <mergeCell ref="A249:G249"/>
    <mergeCell ref="A219:A221"/>
    <mergeCell ref="A248:G248"/>
    <mergeCell ref="A224:G224"/>
    <mergeCell ref="A225:A229"/>
    <mergeCell ref="A153:A154"/>
    <mergeCell ref="A60:G60"/>
    <mergeCell ref="A84:A94"/>
    <mergeCell ref="A73:A78"/>
    <mergeCell ref="B97:B99"/>
    <mergeCell ref="A149:A150"/>
    <mergeCell ref="A105:A107"/>
    <mergeCell ref="A108:A109"/>
    <mergeCell ref="A148:G148"/>
    <mergeCell ref="A119:A120"/>
    <mergeCell ref="A176:A177"/>
    <mergeCell ref="A264:G264"/>
    <mergeCell ref="A209:G209"/>
    <mergeCell ref="A263:G263"/>
    <mergeCell ref="A257:G257"/>
    <mergeCell ref="A197:G197"/>
    <mergeCell ref="A256:G256"/>
    <mergeCell ref="A258:A259"/>
    <mergeCell ref="A204:A206"/>
    <mergeCell ref="A210:A212"/>
    <mergeCell ref="F268:G268"/>
    <mergeCell ref="A261:G261"/>
    <mergeCell ref="A252:G252"/>
    <mergeCell ref="A250:A251"/>
    <mergeCell ref="A260:G260"/>
    <mergeCell ref="E5:F5"/>
    <mergeCell ref="E6:F6"/>
    <mergeCell ref="E7:F7"/>
    <mergeCell ref="A20:G20"/>
    <mergeCell ref="B15:B17"/>
    <mergeCell ref="E9:G9"/>
    <mergeCell ref="E10:G10"/>
    <mergeCell ref="A13:G13"/>
    <mergeCell ref="A12:G12"/>
    <mergeCell ref="G97:G99"/>
    <mergeCell ref="A104:G104"/>
    <mergeCell ref="A79:A83"/>
    <mergeCell ref="B21:B22"/>
    <mergeCell ref="B28:B29"/>
    <mergeCell ref="F28:F29"/>
    <mergeCell ref="G28:G29"/>
    <mergeCell ref="C97:C99"/>
    <mergeCell ref="D97:D99"/>
    <mergeCell ref="E97:E99"/>
    <mergeCell ref="F97:F99"/>
    <mergeCell ref="C15:C17"/>
    <mergeCell ref="E16:G16"/>
    <mergeCell ref="A39:G39"/>
    <mergeCell ref="D15:G15"/>
    <mergeCell ref="D16:D17"/>
    <mergeCell ref="A54:H54"/>
    <mergeCell ref="A55:G55"/>
    <mergeCell ref="A56:A58"/>
    <mergeCell ref="A51:G51"/>
    <mergeCell ref="A52:A53"/>
  </mergeCells>
  <printOptions/>
  <pageMargins left="1.1811023622047245" right="0.3937007874015748" top="1.1811023622047245" bottom="0.7874015748031497" header="0.7874015748031497" footer="0"/>
  <pageSetup fitToHeight="25" horizontalDpi="600" verticalDpi="600" orientation="landscape" paperSize="9" scale="8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2015-12-28T15:32:06Z</cp:lastPrinted>
  <dcterms:created xsi:type="dcterms:W3CDTF">1996-10-08T23:32:33Z</dcterms:created>
  <dcterms:modified xsi:type="dcterms:W3CDTF">2016-01-04T13:18:57Z</dcterms:modified>
  <cp:category/>
  <cp:version/>
  <cp:contentType/>
  <cp:contentStatus/>
</cp:coreProperties>
</file>