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Print_Area" localSheetId="2">'в т.ч.погашення'!$A$1:$G$319</definedName>
    <definedName name="_xlnm.Print_Area" localSheetId="1">'власні надходж'!$A$1:$H$329</definedName>
    <definedName name="_xlnm.Print_Area" localSheetId="0">'лист'!$A$1:$H$313</definedName>
  </definedNames>
  <calcPr fullCalcOnLoad="1"/>
</workbook>
</file>

<file path=xl/sharedStrings.xml><?xml version="1.0" encoding="utf-8"?>
<sst xmlns="http://schemas.openxmlformats.org/spreadsheetml/2006/main" count="2172" uniqueCount="575">
  <si>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</si>
  <si>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</si>
  <si>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</si>
  <si>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</si>
  <si>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</si>
  <si>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</si>
  <si>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</si>
  <si>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</si>
  <si>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</si>
  <si>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</si>
  <si>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</si>
  <si>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</si>
  <si>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</si>
  <si>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</si>
  <si>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</si>
  <si>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</si>
  <si>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</si>
  <si>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</si>
  <si>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</si>
  <si>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</si>
  <si>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</si>
  <si>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</si>
  <si>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</si>
  <si>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</si>
  <si>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</si>
  <si>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</si>
  <si>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</si>
  <si>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</si>
  <si>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</si>
  <si>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</si>
  <si>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</si>
  <si>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</si>
  <si>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</si>
  <si>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</si>
  <si>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</si>
  <si>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</si>
  <si>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</si>
  <si>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</si>
  <si>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</si>
  <si>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</si>
  <si>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</si>
  <si>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</si>
  <si>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</si>
  <si>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</si>
  <si>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</si>
  <si>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</si>
  <si>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</si>
  <si>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</si>
  <si>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</si>
  <si>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</si>
  <si>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</si>
  <si>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</si>
  <si>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</si>
  <si>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</si>
  <si>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</si>
  <si>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</si>
  <si>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</si>
  <si>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</si>
  <si>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</si>
  <si>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</si>
  <si>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</si>
  <si>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</si>
  <si>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</si>
  <si>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</si>
  <si>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</si>
  <si>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</si>
  <si>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</si>
  <si>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</si>
  <si>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</si>
  <si>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</si>
  <si>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</si>
  <si>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</si>
  <si>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</si>
  <si>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</si>
  <si>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</si>
  <si>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</si>
  <si>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</si>
  <si>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</si>
  <si>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</si>
  <si>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</si>
  <si>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</si>
  <si>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</si>
  <si>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</si>
  <si>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</si>
  <si>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</si>
  <si>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</si>
  <si>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</si>
  <si>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</si>
  <si>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</si>
  <si>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</si>
  <si>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</si>
  <si>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</si>
  <si>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</si>
  <si>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</si>
  <si>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</si>
  <si>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</si>
  <si>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</si>
  <si>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</si>
  <si>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</si>
  <si>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</si>
  <si>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</si>
  <si>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</si>
  <si>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</si>
  <si>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</si>
  <si>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</si>
  <si>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</si>
  <si>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</si>
  <si>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</si>
  <si>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</si>
  <si>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</si>
  <si>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</si>
  <si>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</si>
  <si>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</si>
  <si>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</si>
  <si>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</si>
  <si>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</si>
  <si>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</si>
  <si>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</si>
  <si>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</si>
  <si>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</si>
  <si>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</si>
  <si>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</si>
  <si>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</si>
  <si>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</si>
  <si>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</si>
  <si>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</si>
  <si>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</si>
  <si>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</si>
  <si>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</si>
  <si>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</si>
  <si>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</si>
  <si>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</si>
  <si>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</si>
  <si>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Програма проведення в м.Запоріжжі Покровського ярмарку, затверджена рішенням міської ради від 25.03.2015 № 19</t>
  </si>
  <si>
    <t xml:space="preserve"> Програма сприяння розвитку малого та середнього підприємництва у місті Запоріжжі на 2015-2017 роки, затверджена рішенням міської ради від 15.01.2015 № 18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</si>
  <si>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</si>
  <si>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</si>
  <si>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</si>
  <si>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</si>
  <si>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Міська програма "Безпечне місто" на 2015 рік, затверджена рішенням міської ради від 25.03.2015 № 15</t>
  </si>
  <si>
    <t>Програма сприяння органів місцевого самоврядування призову громадян та забезпечення проведення заходів з мобілізації у м.Запоріжжі на 2015 рік, затверджена рішенням міської ради від 15.01.2015 № 31 (зі змінами)</t>
  </si>
  <si>
    <t>Програма  використання коштів цільового фонду міської ради на 2015 рік, затверджена рішенням міської ради від 15.01.2015 № 6 (зі змінами)</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</si>
  <si>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</si>
  <si>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</si>
  <si>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Програма "Управління та забезпечення збереження майна комунальної власності на 2015 рік", затверджена рішенням від 10.06.2015 № 21 (зі змінами)</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</si>
  <si>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</si>
  <si>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15.01.2015 № 9 (зі змінами)</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</si>
  <si>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</si>
  <si>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</si>
  <si>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 xml:space="preserve">Програма "Організація та проведення заходів щодо відзначення загальнодержавних, міських та районних свят на 2014-2016 роки", затверджена рішенням міської ради від 31.01.2014 №28 </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</si>
  <si>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</si>
  <si>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</si>
  <si>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</si>
  <si>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Програма "Освіта на 2016-2018 роки</t>
  </si>
  <si>
    <t>Програма "Оздоровлення та відпочинок на 2016-2018 роки"</t>
  </si>
  <si>
    <t>Програма "Фізична культура та спорт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</si>
  <si>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</si>
  <si>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</si>
  <si>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t>
  </si>
  <si>
    <t>Програма розвитку та утримання житлово-комунального господарства м.Запоріжжя на 2016-2018 роки</t>
  </si>
  <si>
    <t>Міська цільова програма відзначення в м.Запоріжжі державних пам"ятних дат та історичних подій</t>
  </si>
  <si>
    <t xml:space="preserve"> Програма "Фінансування заходів з дератизації відкритих стацій та дезінсекції анофелогенних водоймищ м.Запоріжжя "</t>
  </si>
  <si>
    <t xml:space="preserve">Програма підтримки діяльності органів самоорганізації населення міста Запоріжжя </t>
  </si>
  <si>
    <t>Міська цільова програма надання автотранспортних та господарських послуг структурним підрозділам та виконавчому комітету міської ради</t>
  </si>
  <si>
    <t>150112</t>
  </si>
  <si>
    <t>Проведення невідкладних відновлювальних робіт, будівництво та реконструкція позашкільних навчальних закладів</t>
  </si>
  <si>
    <t>Міська цільова програма створення філій Центру надання адміністративних послуг у м. Запоріжжі</t>
  </si>
  <si>
    <t>Програма використання коштів депутатського фонду у 2016 році</t>
  </si>
  <si>
    <t>Програма фінансової підтримки КП "Запорізької міської друкарні "Дніпровський металург"</t>
  </si>
  <si>
    <t>Програма раціонального використання території та комплексного містобудівного розвитку міста Запоріжжя</t>
  </si>
  <si>
    <t>Цільова комплексна програма забезпечення молоді міста Запоріжжя житлом</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</si>
  <si>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t>
  </si>
  <si>
    <t>Р.О.Пидорич</t>
  </si>
  <si>
    <t>Програма  використання коштів цільового фонду міської ради на 2016 рік</t>
  </si>
  <si>
    <t xml:space="preserve">Міська цільова програма забезпечення членства Запорізької міської ради в Асоціаціях </t>
  </si>
  <si>
    <t>Міська цільова програма підтримки засобу масової інформації місцевого значення - КП "Редакція газети "Запорозька Січ"</t>
  </si>
  <si>
    <t>Міська цільова програма "Фінансова підтримка комунального підприємства "Муніципальна телевізійна мережа" (Телеканал "МТМ")"</t>
  </si>
  <si>
    <t>Програма фінансування заходів з питань сім'ї та молоді на 2016 рік</t>
  </si>
  <si>
    <t>Програма "Охорона здоров'я міста Запоріжжя на період 2016-2018 роки"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</si>
  <si>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t>
  </si>
  <si>
    <t>Міська цільова програма "Забезпечення належної та безперебійної роботи комунального підприємства "Міжнародний аеропорт Запоріжжя"</t>
  </si>
  <si>
    <t>Програма "Про фінансування природоохоронних заходів за рахунок екологічних надходжень на 2016-2018 роки"</t>
  </si>
  <si>
    <t>Міська програма "Підтримка комунальних закладів культури міста Запоріжжя у  2016-2018 роках"</t>
  </si>
  <si>
    <t>Міська цільова програма  забезпечення працездатності систем об'єктивного відеоспостереження у м.Запоріжжі</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</si>
  <si>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</si>
  <si>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</si>
  <si>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</si>
  <si>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</si>
  <si>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</si>
  <si>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</si>
  <si>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</si>
  <si>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</si>
  <si>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</si>
  <si>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Програма професійно-технічна освіта на 2016-2018 роки</t>
  </si>
  <si>
    <t>0930</t>
  </si>
  <si>
    <t>Професійно-технічні заклади освіти</t>
  </si>
  <si>
    <t>Програма сприяння органів місцевого самоврядування призову громадян  м.Запоріжжі на 2016 рік</t>
  </si>
  <si>
    <t>19.02.2016 №119</t>
  </si>
  <si>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</si>
  <si>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</si>
  <si>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</si>
  <si>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</si>
  <si>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</si>
  <si>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</si>
  <si>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</si>
  <si>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</si>
  <si>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</si>
  <si>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</si>
  <si>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</si>
  <si>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</si>
  <si>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</si>
  <si>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</si>
  <si>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</si>
  <si>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</si>
  <si>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</si>
  <si>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</si>
  <si>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</si>
  <si>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Програма "Організація та проведення заходів щодо відзначення загальнодержавних, міських та районних свят на 2014-2016 роки", затверджена рішенням міської ради від 31.01.2014 №28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</si>
  <si>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</si>
  <si>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</si>
  <si>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</si>
  <si>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</si>
  <si>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</si>
  <si>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</si>
  <si>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</si>
  <si>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</si>
  <si>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</si>
  <si>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</si>
  <si>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</si>
  <si>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</si>
  <si>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</si>
  <si>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</si>
  <si>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</si>
  <si>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</si>
  <si>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</si>
  <si>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</si>
  <si>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</si>
  <si>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</si>
  <si>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</si>
  <si>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</si>
  <si>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</si>
  <si>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</si>
  <si>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</si>
  <si>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</si>
  <si>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</si>
  <si>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</si>
  <si>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</si>
  <si>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</si>
  <si>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</si>
  <si>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</si>
  <si>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</si>
  <si>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</si>
  <si>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</si>
  <si>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</si>
  <si>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</si>
  <si>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</si>
  <si>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</si>
  <si>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</si>
  <si>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</si>
  <si>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</si>
  <si>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</si>
  <si>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</si>
  <si>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</si>
  <si>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</si>
  <si>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</si>
  <si>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</si>
  <si>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</si>
  <si>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</si>
  <si>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</si>
  <si>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</si>
  <si>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</si>
  <si>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</si>
  <si>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</si>
  <si>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</si>
  <si>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</si>
  <si>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</si>
  <si>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</si>
  <si>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</si>
  <si>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</si>
  <si>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</si>
  <si>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</si>
  <si>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</si>
  <si>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</si>
  <si>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</si>
  <si>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</si>
  <si>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</si>
  <si>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</si>
  <si>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</si>
  <si>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</si>
  <si>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</si>
  <si>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</si>
  <si>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</si>
  <si>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</si>
  <si>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</si>
  <si>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</si>
  <si>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</si>
  <si>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</si>
  <si>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</si>
  <si>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</si>
  <si>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</si>
  <si>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</si>
  <si>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</si>
  <si>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</si>
  <si>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</si>
  <si>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</si>
  <si>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</si>
  <si>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</si>
  <si>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</si>
  <si>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</si>
  <si>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</si>
  <si>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</si>
  <si>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</si>
  <si>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</si>
  <si>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</si>
  <si>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</si>
  <si>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</si>
  <si>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</si>
  <si>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</si>
  <si>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</si>
  <si>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</si>
  <si>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</si>
  <si>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</si>
  <si>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</si>
  <si>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</si>
  <si>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</si>
  <si>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(тис.грн.)/грн.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</si>
  <si>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</si>
  <si>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</si>
  <si>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</si>
  <si>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</si>
  <si>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</si>
  <si>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</si>
  <si>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</si>
  <si>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</si>
  <si>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</si>
  <si>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</si>
  <si>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 xml:space="preserve">Програма підтримки муніципального кредитного рейтингу, затверджена рішенням міської ради від 31.01.2014  № 6 </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</si>
  <si>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</si>
  <si>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</si>
  <si>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</si>
  <si>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r>
      <t>"Програма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xml:space="preserve"> погашення кредиторської заборгованості за минулий рік</t>
    </r>
  </si>
  <si>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</si>
  <si>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</si>
  <si>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31.01.2014  № 12 (зі змінами)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</si>
  <si>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</si>
  <si>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</si>
  <si>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</si>
  <si>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</si>
  <si>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</si>
  <si>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</si>
  <si>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</si>
  <si>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</si>
  <si>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</si>
  <si>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</si>
  <si>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</si>
  <si>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</si>
  <si>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</si>
  <si>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</si>
  <si>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</si>
  <si>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</si>
  <si>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</si>
  <si>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</si>
  <si>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</si>
  <si>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</si>
  <si>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</si>
  <si>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</si>
  <si>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</si>
  <si>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</si>
  <si>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</si>
  <si>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</si>
  <si>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</si>
  <si>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</si>
  <si>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</si>
  <si>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</si>
  <si>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</si>
  <si>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</si>
  <si>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</si>
  <si>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</si>
  <si>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</si>
  <si>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</si>
  <si>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</si>
  <si>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</si>
  <si>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</si>
  <si>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</si>
  <si>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</si>
  <si>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</si>
  <si>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</si>
  <si>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</si>
  <si>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</si>
  <si>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</si>
  <si>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</si>
  <si>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</si>
  <si>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</si>
  <si>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</si>
  <si>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</si>
  <si>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</si>
  <si>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</si>
  <si>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</si>
  <si>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</si>
  <si>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</si>
  <si>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</si>
  <si>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</si>
  <si>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</si>
  <si>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</si>
  <si>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</si>
  <si>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</si>
  <si>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</si>
  <si>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</si>
  <si>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</si>
  <si>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</si>
  <si>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</si>
  <si>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</si>
  <si>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</si>
  <si>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</si>
  <si>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</si>
  <si>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</si>
  <si>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</si>
  <si>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</si>
  <si>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</si>
  <si>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</si>
  <si>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</si>
  <si>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</si>
  <si>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</si>
  <si>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</si>
  <si>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</si>
  <si>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</si>
  <si>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</si>
  <si>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</si>
  <si>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</si>
  <si>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</si>
  <si>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</si>
  <si>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</si>
  <si>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</si>
  <si>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</si>
  <si>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</si>
  <si>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</si>
  <si>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</si>
  <si>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</si>
  <si>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</si>
  <si>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</si>
  <si>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</si>
  <si>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</si>
  <si>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</si>
  <si>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</si>
  <si>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</si>
  <si>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</si>
  <si>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</si>
  <si>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</si>
  <si>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</si>
  <si>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</si>
  <si>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</si>
  <si>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</si>
  <si>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</si>
  <si>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</si>
  <si>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</si>
  <si>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</si>
  <si>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</si>
  <si>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</si>
  <si>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</si>
  <si>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</si>
  <si>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</si>
  <si>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</si>
  <si>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</si>
  <si>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</si>
  <si>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</si>
  <si>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</si>
  <si>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</si>
  <si>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</si>
  <si>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</si>
  <si>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</si>
  <si>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</si>
  <si>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</si>
  <si>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</si>
  <si>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</si>
  <si>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</si>
  <si>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</si>
  <si>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</si>
  <si>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</si>
  <si>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</si>
  <si>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</si>
  <si>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</si>
  <si>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</si>
  <si>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</si>
  <si>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</si>
  <si>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</si>
  <si>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</si>
  <si>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</si>
  <si>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м.Запоріжжя на 2014 - 2016 роки, затверджена рішенням міської ради від 23.04.2014  № 11</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</si>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</sst>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0.00000000"/>
    <numFmt numFmtId="192" formatCode="0.0000000"/>
    <numFmt numFmtId="193" formatCode="0.000000"/>
    <numFmt numFmtId="194" formatCode="0.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FC19]d\ mmmm\ yyyy\ &quot;г.&quot;"/>
    <numFmt numFmtId="200" formatCode="000000"/>
  </numFmts>
  <fonts count="52">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sz val="12"/>
      <color indexed="60"/>
      <name val="Times New Roman"/>
      <family val="1"/>
    </font>
    <font>
      <sz val="18"/>
      <name val="Arial Cyr"/>
      <family val="0"/>
    </font>
    <font>
      <sz val="20"/>
      <name val="Arial"/>
      <family val="2"/>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7"/>
      <name val="Times New Roman"/>
      <family val="1"/>
    </font>
    <font>
      <b/>
      <sz val="12"/>
      <color indexed="17"/>
      <name val="Times New Roman"/>
      <family val="1"/>
    </font>
    <font>
      <sz val="12"/>
      <color indexed="48"/>
      <name val="Times New Roman"/>
      <family val="1"/>
    </font>
    <font>
      <b/>
      <u val="single"/>
      <sz val="2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8" fillId="0" borderId="0">
      <alignment/>
      <protection/>
    </xf>
    <xf numFmtId="0" fontId="5"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4" borderId="0" applyNumberFormat="0" applyBorder="0" applyAlignment="0" applyProtection="0"/>
  </cellStyleXfs>
  <cellXfs count="229">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88"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24" borderId="0" xfId="0" applyFont="1" applyFill="1" applyAlignment="1">
      <alignment horizontal="center" vertical="center" wrapText="1"/>
    </xf>
    <xf numFmtId="1" fontId="1" fillId="24" borderId="0" xfId="0" applyNumberFormat="1" applyFont="1" applyFill="1" applyAlignment="1">
      <alignment horizontal="center" vertical="center" wrapText="1"/>
    </xf>
    <xf numFmtId="0" fontId="1" fillId="25"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88"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24"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wrapText="1"/>
    </xf>
    <xf numFmtId="1" fontId="1" fillId="25" borderId="10" xfId="0" applyNumberFormat="1" applyFont="1" applyFill="1" applyBorder="1" applyAlignment="1">
      <alignment horizontal="right" vertical="center"/>
    </xf>
    <xf numFmtId="1" fontId="1" fillId="25" borderId="10" xfId="0" applyNumberFormat="1" applyFont="1" applyFill="1" applyBorder="1" applyAlignment="1">
      <alignment horizontal="right" vertical="center" wrapText="1"/>
    </xf>
    <xf numFmtId="1" fontId="11" fillId="25" borderId="10" xfId="0" applyNumberFormat="1" applyFont="1" applyFill="1" applyBorder="1" applyAlignment="1">
      <alignment vertical="center" wrapText="1"/>
    </xf>
    <xf numFmtId="0" fontId="1" fillId="25" borderId="10" xfId="0" applyFont="1" applyFill="1" applyBorder="1" applyAlignment="1">
      <alignment horizontal="right" vertical="center" wrapText="1"/>
    </xf>
    <xf numFmtId="0" fontId="1" fillId="25" borderId="10" xfId="0" applyFont="1" applyFill="1" applyBorder="1" applyAlignment="1">
      <alignment horizontal="right" vertical="center"/>
    </xf>
    <xf numFmtId="1" fontId="2" fillId="25" borderId="10" xfId="0" applyNumberFormat="1"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1" fontId="26" fillId="25" borderId="10" xfId="0" applyNumberFormat="1" applyFont="1" applyFill="1" applyBorder="1" applyAlignment="1">
      <alignment vertical="center" wrapText="1"/>
    </xf>
    <xf numFmtId="1" fontId="2" fillId="25" borderId="10" xfId="0" applyNumberFormat="1" applyFont="1" applyFill="1" applyBorder="1" applyAlignment="1">
      <alignment vertical="center" wrapText="1"/>
    </xf>
    <xf numFmtId="0" fontId="11" fillId="25" borderId="10" xfId="0" applyFont="1" applyFill="1" applyBorder="1" applyAlignment="1">
      <alignment horizontal="right" vertical="center" wrapText="1"/>
    </xf>
    <xf numFmtId="0" fontId="26" fillId="25" borderId="10" xfId="0" applyFont="1" applyFill="1" applyBorder="1" applyAlignment="1">
      <alignment vertical="center" wrapText="1"/>
    </xf>
    <xf numFmtId="0" fontId="1" fillId="25" borderId="10" xfId="0" applyFont="1" applyFill="1" applyBorder="1" applyAlignment="1">
      <alignment vertical="center" wrapText="1"/>
    </xf>
    <xf numFmtId="0" fontId="26" fillId="25" borderId="10" xfId="0" applyFont="1" applyFill="1" applyBorder="1" applyAlignment="1">
      <alignment horizontal="right" vertical="center" wrapText="1"/>
    </xf>
    <xf numFmtId="0" fontId="26" fillId="25" borderId="10" xfId="0" applyFont="1" applyFill="1" applyBorder="1" applyAlignment="1">
      <alignment vertical="center" wrapText="1"/>
    </xf>
    <xf numFmtId="1" fontId="1" fillId="25"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xf>
    <xf numFmtId="1" fontId="26" fillId="25" borderId="10" xfId="0" applyNumberFormat="1" applyFont="1" applyFill="1" applyBorder="1" applyAlignment="1">
      <alignment vertical="center" wrapText="1"/>
    </xf>
    <xf numFmtId="0" fontId="26" fillId="25" borderId="10" xfId="0"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0" fontId="1" fillId="25" borderId="0" xfId="0" applyFont="1" applyFill="1" applyAlignment="1">
      <alignment wrapText="1"/>
    </xf>
    <xf numFmtId="49" fontId="2" fillId="25" borderId="11" xfId="0" applyNumberFormat="1" applyFont="1" applyFill="1" applyBorder="1" applyAlignment="1">
      <alignment horizontal="center" vertical="center" wrapText="1"/>
    </xf>
    <xf numFmtId="0" fontId="2" fillId="25" borderId="11" xfId="0" applyFont="1" applyFill="1" applyBorder="1" applyAlignment="1">
      <alignment horizontal="center" vertical="center" wrapText="1"/>
    </xf>
    <xf numFmtId="0" fontId="11" fillId="25" borderId="10" xfId="0"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1" fontId="26" fillId="25" borderId="10" xfId="0" applyNumberFormat="1" applyFont="1" applyFill="1" applyBorder="1" applyAlignment="1">
      <alignment vertical="center" wrapText="1"/>
    </xf>
    <xf numFmtId="1" fontId="26" fillId="25" borderId="10" xfId="0" applyNumberFormat="1" applyFont="1" applyFill="1" applyBorder="1" applyAlignment="1">
      <alignment vertical="center" wrapText="1"/>
    </xf>
    <xf numFmtId="0" fontId="1" fillId="25" borderId="10" xfId="0" applyFont="1" applyFill="1" applyBorder="1" applyAlignment="1">
      <alignment vertical="center"/>
    </xf>
    <xf numFmtId="49" fontId="1" fillId="25" borderId="10" xfId="0" applyNumberFormat="1" applyFont="1" applyFill="1" applyBorder="1" applyAlignment="1">
      <alignment horizontal="center" vertical="center"/>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49" fontId="1" fillId="25" borderId="13" xfId="0" applyNumberFormat="1" applyFont="1" applyFill="1" applyBorder="1" applyAlignment="1">
      <alignment vertical="center" wrapText="1"/>
    </xf>
    <xf numFmtId="49" fontId="2" fillId="25" borderId="13" xfId="0" applyNumberFormat="1" applyFont="1" applyFill="1" applyBorder="1" applyAlignment="1">
      <alignment horizontal="center" vertical="center" wrapText="1"/>
    </xf>
    <xf numFmtId="0" fontId="2" fillId="25" borderId="13" xfId="0" applyFont="1" applyFill="1" applyBorder="1" applyAlignment="1">
      <alignment horizontal="center" vertical="center" wrapText="1"/>
    </xf>
    <xf numFmtId="0" fontId="26" fillId="25" borderId="10" xfId="0" applyFont="1" applyFill="1" applyBorder="1" applyAlignment="1">
      <alignment horizontal="center" vertical="center" wrapText="1"/>
    </xf>
    <xf numFmtId="1" fontId="1" fillId="25" borderId="11" xfId="0" applyNumberFormat="1" applyFont="1" applyFill="1" applyBorder="1" applyAlignment="1">
      <alignment vertical="center" wrapText="1"/>
    </xf>
    <xf numFmtId="0" fontId="1" fillId="25" borderId="0" xfId="0" applyFont="1" applyFill="1" applyAlignment="1">
      <alignment horizontal="center" vertical="center" wrapText="1"/>
    </xf>
    <xf numFmtId="0" fontId="26" fillId="25" borderId="14" xfId="0" applyFont="1" applyFill="1" applyBorder="1" applyAlignment="1">
      <alignment horizontal="center" vertical="center" wrapText="1"/>
    </xf>
    <xf numFmtId="0" fontId="1" fillId="25" borderId="0" xfId="0" applyFont="1" applyFill="1" applyAlignment="1">
      <alignment horizontal="center" wrapText="1"/>
    </xf>
    <xf numFmtId="0" fontId="2" fillId="25" borderId="0" xfId="0" applyFont="1" applyFill="1" applyAlignment="1">
      <alignment horizontal="center" vertical="center" wrapText="1"/>
    </xf>
    <xf numFmtId="0" fontId="1" fillId="25" borderId="14" xfId="0" applyFont="1" applyFill="1" applyBorder="1" applyAlignment="1">
      <alignment vertical="center" wrapText="1"/>
    </xf>
    <xf numFmtId="0" fontId="29" fillId="25" borderId="0" xfId="0" applyFont="1" applyFill="1" applyAlignment="1">
      <alignment/>
    </xf>
    <xf numFmtId="0" fontId="3" fillId="25" borderId="0" xfId="0" applyFont="1" applyFill="1" applyAlignment="1">
      <alignment wrapText="1"/>
    </xf>
    <xf numFmtId="0" fontId="1" fillId="25" borderId="0" xfId="0" applyFont="1" applyFill="1" applyAlignment="1">
      <alignment horizontal="right" wrapText="1"/>
    </xf>
    <xf numFmtId="0" fontId="6" fillId="25" borderId="10" xfId="0" applyFont="1" applyFill="1" applyBorder="1" applyAlignment="1">
      <alignment horizontal="center" vertical="center" wrapText="1"/>
    </xf>
    <xf numFmtId="1" fontId="1" fillId="25" borderId="0" xfId="0" applyNumberFormat="1" applyFont="1" applyFill="1" applyAlignment="1">
      <alignment horizontal="center" vertical="center" wrapText="1"/>
    </xf>
    <xf numFmtId="0" fontId="21" fillId="25" borderId="0" xfId="0" applyFont="1" applyFill="1" applyAlignment="1">
      <alignment horizontal="center" vertical="center" wrapText="1"/>
    </xf>
    <xf numFmtId="0" fontId="26" fillId="25" borderId="0" xfId="0" applyFont="1" applyFill="1" applyAlignment="1">
      <alignment horizontal="center" vertical="center" wrapText="1"/>
    </xf>
    <xf numFmtId="0" fontId="2" fillId="25" borderId="0" xfId="0" applyFont="1" applyFill="1" applyBorder="1" applyAlignment="1">
      <alignment horizontal="center" vertical="center" wrapText="1"/>
    </xf>
    <xf numFmtId="1" fontId="1" fillId="25" borderId="0" xfId="0" applyNumberFormat="1" applyFont="1" applyFill="1" applyAlignment="1">
      <alignment vertical="center" wrapText="1"/>
    </xf>
    <xf numFmtId="0" fontId="1" fillId="25" borderId="0" xfId="0" applyFont="1" applyFill="1" applyAlignment="1">
      <alignment vertical="center" wrapText="1"/>
    </xf>
    <xf numFmtId="1" fontId="1" fillId="25" borderId="0" xfId="0" applyNumberFormat="1" applyFont="1" applyFill="1" applyAlignment="1">
      <alignment horizontal="center" wrapText="1"/>
    </xf>
    <xf numFmtId="1" fontId="18" fillId="25" borderId="0" xfId="0" applyNumberFormat="1" applyFont="1" applyFill="1" applyAlignment="1">
      <alignment wrapText="1"/>
    </xf>
    <xf numFmtId="0" fontId="28" fillId="25" borderId="0" xfId="0" applyFont="1" applyFill="1" applyAlignment="1">
      <alignment/>
    </xf>
    <xf numFmtId="1" fontId="48" fillId="25" borderId="10" xfId="0" applyNumberFormat="1" applyFont="1" applyFill="1" applyBorder="1" applyAlignment="1">
      <alignment horizontal="right" vertical="center" wrapText="1"/>
    </xf>
    <xf numFmtId="1" fontId="48" fillId="25" borderId="10" xfId="0" applyNumberFormat="1" applyFont="1" applyFill="1" applyBorder="1" applyAlignment="1">
      <alignment vertical="center" wrapText="1"/>
    </xf>
    <xf numFmtId="1" fontId="48" fillId="25" borderId="11" xfId="0" applyNumberFormat="1" applyFont="1" applyFill="1" applyBorder="1" applyAlignment="1">
      <alignment horizontal="right" vertical="center"/>
    </xf>
    <xf numFmtId="0" fontId="49" fillId="25" borderId="0" xfId="0" applyFont="1" applyFill="1" applyAlignment="1">
      <alignment horizontal="center" vertical="center" wrapText="1"/>
    </xf>
    <xf numFmtId="0" fontId="48" fillId="25" borderId="0" xfId="0" applyFont="1" applyFill="1" applyAlignment="1">
      <alignment horizontal="center" vertical="center" wrapText="1"/>
    </xf>
    <xf numFmtId="1" fontId="48" fillId="25" borderId="10" xfId="0" applyNumberFormat="1" applyFont="1" applyFill="1" applyBorder="1" applyAlignment="1">
      <alignment vertical="center" wrapText="1"/>
    </xf>
    <xf numFmtId="49" fontId="48" fillId="25" borderId="10" xfId="0" applyNumberFormat="1"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9" fontId="1" fillId="25" borderId="10" xfId="58" applyFont="1" applyFill="1" applyBorder="1" applyAlignment="1">
      <alignment vertical="center" wrapText="1"/>
    </xf>
    <xf numFmtId="1" fontId="2" fillId="25" borderId="0" xfId="0" applyNumberFormat="1" applyFont="1" applyFill="1" applyBorder="1" applyAlignment="1">
      <alignment vertical="center" wrapText="1"/>
    </xf>
    <xf numFmtId="1" fontId="2" fillId="25" borderId="13" xfId="0" applyNumberFormat="1" applyFont="1" applyFill="1" applyBorder="1" applyAlignment="1">
      <alignment horizontal="right" vertical="center" wrapText="1"/>
    </xf>
    <xf numFmtId="1" fontId="1" fillId="25" borderId="13" xfId="0" applyNumberFormat="1" applyFont="1" applyFill="1" applyBorder="1" applyAlignment="1">
      <alignment vertical="center" wrapText="1"/>
    </xf>
    <xf numFmtId="200" fontId="1" fillId="25" borderId="17" xfId="0" applyNumberFormat="1" applyFont="1" applyFill="1" applyBorder="1" applyAlignment="1">
      <alignment horizontal="center" vertical="center" wrapText="1"/>
    </xf>
    <xf numFmtId="49" fontId="1" fillId="25" borderId="11" xfId="0" applyNumberFormat="1" applyFont="1" applyFill="1" applyBorder="1" applyAlignment="1">
      <alignment vertical="center" wrapText="1"/>
    </xf>
    <xf numFmtId="0" fontId="1" fillId="25" borderId="0" xfId="0" applyFont="1" applyFill="1" applyBorder="1" applyAlignment="1">
      <alignment horizontal="center" vertical="center" wrapText="1"/>
    </xf>
    <xf numFmtId="1" fontId="18" fillId="25" borderId="13" xfId="0" applyNumberFormat="1" applyFont="1" applyFill="1" applyBorder="1" applyAlignment="1">
      <alignment vertical="center"/>
    </xf>
    <xf numFmtId="0" fontId="1" fillId="25" borderId="18" xfId="0" applyFont="1" applyFill="1" applyBorder="1" applyAlignment="1">
      <alignment horizontal="center" vertical="center"/>
    </xf>
    <xf numFmtId="1" fontId="1" fillId="25" borderId="11" xfId="0" applyNumberFormat="1" applyFont="1" applyFill="1" applyBorder="1" applyAlignment="1">
      <alignment horizontal="right" vertical="center" wrapText="1"/>
    </xf>
    <xf numFmtId="1" fontId="1" fillId="25" borderId="11" xfId="0" applyNumberFormat="1" applyFont="1" applyFill="1" applyBorder="1" applyAlignment="1">
      <alignment horizontal="center" vertical="center" wrapText="1"/>
    </xf>
    <xf numFmtId="49" fontId="1" fillId="25" borderId="19"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1" fillId="25" borderId="11" xfId="0" applyFont="1" applyFill="1" applyBorder="1" applyAlignment="1">
      <alignment vertical="center" wrapText="1"/>
    </xf>
    <xf numFmtId="1" fontId="1" fillId="25" borderId="13" xfId="0" applyNumberFormat="1" applyFont="1" applyFill="1" applyBorder="1" applyAlignment="1">
      <alignment horizontal="right" vertical="center"/>
    </xf>
    <xf numFmtId="0" fontId="18" fillId="25" borderId="10" xfId="0" applyFont="1" applyFill="1" applyBorder="1" applyAlignment="1">
      <alignment horizontal="right" vertical="center" wrapText="1"/>
    </xf>
    <xf numFmtId="49" fontId="18" fillId="25" borderId="10" xfId="0" applyNumberFormat="1" applyFont="1" applyFill="1" applyBorder="1" applyAlignment="1">
      <alignment horizontal="center" vertical="center" wrapText="1"/>
    </xf>
    <xf numFmtId="0" fontId="18" fillId="25" borderId="0" xfId="0" applyFont="1" applyFill="1" applyAlignment="1">
      <alignment horizontal="center" vertical="center" wrapText="1"/>
    </xf>
    <xf numFmtId="0" fontId="1" fillId="25" borderId="13"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30" fillId="25" borderId="20" xfId="0" applyFont="1" applyFill="1" applyBorder="1" applyAlignment="1">
      <alignment horizontal="left"/>
    </xf>
    <xf numFmtId="0" fontId="50" fillId="25" borderId="10" xfId="0" applyFont="1" applyFill="1" applyBorder="1" applyAlignment="1">
      <alignment horizontal="center" vertical="center" wrapText="1"/>
    </xf>
    <xf numFmtId="49" fontId="1" fillId="25" borderId="17" xfId="0" applyNumberFormat="1" applyFont="1" applyFill="1" applyBorder="1" applyAlignment="1">
      <alignment vertical="center" wrapText="1"/>
    </xf>
    <xf numFmtId="0" fontId="1" fillId="25" borderId="13" xfId="0" applyFont="1" applyFill="1" applyBorder="1" applyAlignment="1">
      <alignment vertical="center" wrapText="1"/>
    </xf>
    <xf numFmtId="49" fontId="1" fillId="25" borderId="10" xfId="0" applyNumberFormat="1" applyFont="1" applyFill="1" applyBorder="1" applyAlignment="1">
      <alignment vertical="center" wrapText="1"/>
    </xf>
    <xf numFmtId="0" fontId="1" fillId="25" borderId="17" xfId="0" applyFont="1" applyFill="1" applyBorder="1" applyAlignment="1">
      <alignment horizontal="center" vertical="center"/>
    </xf>
    <xf numFmtId="0" fontId="1" fillId="25" borderId="13" xfId="0" applyFont="1" applyFill="1" applyBorder="1" applyAlignment="1">
      <alignment horizontal="center" vertical="center"/>
    </xf>
    <xf numFmtId="49" fontId="1" fillId="25" borderId="21" xfId="0" applyNumberFormat="1" applyFont="1" applyFill="1" applyBorder="1" applyAlignment="1">
      <alignment horizontal="center" vertical="center" wrapText="1"/>
    </xf>
    <xf numFmtId="49" fontId="1" fillId="25" borderId="0"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8" xfId="0" applyNumberFormat="1"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17"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22" xfId="0" applyNumberFormat="1" applyFont="1" applyFill="1" applyBorder="1" applyAlignment="1">
      <alignment horizontal="center" vertical="center" wrapText="1"/>
    </xf>
    <xf numFmtId="49" fontId="1" fillId="25" borderId="23" xfId="0" applyNumberFormat="1"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50" fillId="25" borderId="10" xfId="0" applyFont="1" applyFill="1" applyBorder="1" applyAlignment="1">
      <alignment horizontal="right" vertical="center" wrapText="1"/>
    </xf>
    <xf numFmtId="0" fontId="1" fillId="25" borderId="24" xfId="0" applyNumberFormat="1" applyFont="1" applyFill="1" applyBorder="1" applyAlignment="1">
      <alignment horizontal="center" vertical="center" wrapText="1"/>
    </xf>
    <xf numFmtId="0" fontId="51" fillId="25" borderId="0" xfId="0" applyFont="1" applyFill="1" applyAlignment="1">
      <alignment horizontal="left"/>
    </xf>
    <xf numFmtId="0" fontId="1" fillId="25" borderId="10" xfId="0" applyFont="1" applyFill="1" applyBorder="1" applyAlignment="1">
      <alignment horizontal="center" vertical="center"/>
    </xf>
    <xf numFmtId="49" fontId="1" fillId="25" borderId="0" xfId="0" applyNumberFormat="1"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9" fillId="25" borderId="0" xfId="0" applyFont="1" applyFill="1" applyAlignment="1">
      <alignment horizontal="center" wrapText="1"/>
    </xf>
    <xf numFmtId="49" fontId="1" fillId="25" borderId="23" xfId="0" applyNumberFormat="1" applyFont="1" applyFill="1" applyBorder="1" applyAlignment="1">
      <alignment horizontal="center" vertical="center" wrapText="1"/>
    </xf>
    <xf numFmtId="0" fontId="0" fillId="25" borderId="13" xfId="0" applyFill="1" applyBorder="1" applyAlignment="1">
      <alignment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0" xfId="0" applyFont="1" applyAlignment="1">
      <alignment horizontal="center" wrapText="1"/>
    </xf>
    <xf numFmtId="0" fontId="1" fillId="25" borderId="14" xfId="0"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0" fillId="25" borderId="13" xfId="0"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0" fontId="1" fillId="25" borderId="10" xfId="0" applyFont="1" applyFill="1" applyBorder="1" applyAlignment="1">
      <alignment horizontal="center" vertical="center" wrapText="1"/>
    </xf>
    <xf numFmtId="49" fontId="1" fillId="25" borderId="18" xfId="0" applyNumberFormat="1" applyFont="1" applyFill="1" applyBorder="1" applyAlignment="1">
      <alignment horizontal="center" vertical="center" wrapText="1"/>
    </xf>
    <xf numFmtId="49" fontId="1" fillId="25" borderId="24" xfId="0" applyNumberFormat="1" applyFont="1" applyFill="1" applyBorder="1" applyAlignment="1">
      <alignment horizontal="center" vertical="center" wrapText="1"/>
    </xf>
    <xf numFmtId="49" fontId="1" fillId="25" borderId="15" xfId="0" applyNumberFormat="1"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13" xfId="0" applyFont="1" applyFill="1" applyBorder="1" applyAlignment="1">
      <alignment horizontal="center" vertical="center" wrapText="1"/>
    </xf>
    <xf numFmtId="49" fontId="1" fillId="25" borderId="21" xfId="0" applyNumberFormat="1" applyFont="1" applyFill="1" applyBorder="1" applyAlignment="1">
      <alignment horizontal="center" vertical="center" wrapText="1"/>
    </xf>
    <xf numFmtId="49" fontId="1" fillId="25" borderId="16" xfId="0" applyNumberFormat="1" applyFont="1" applyFill="1" applyBorder="1" applyAlignment="1">
      <alignment horizontal="center" vertical="center" wrapText="1"/>
    </xf>
    <xf numFmtId="0" fontId="1" fillId="25" borderId="17" xfId="0" applyFont="1" applyFill="1" applyBorder="1" applyAlignment="1">
      <alignment horizontal="center" vertical="center" wrapText="1"/>
    </xf>
    <xf numFmtId="0" fontId="1" fillId="25" borderId="11" xfId="0" applyFont="1" applyFill="1" applyBorder="1" applyAlignment="1">
      <alignment horizontal="center" vertical="center"/>
    </xf>
    <xf numFmtId="0" fontId="1" fillId="25" borderId="13" xfId="0" applyFont="1" applyFill="1" applyBorder="1" applyAlignment="1">
      <alignment horizontal="center" vertical="center"/>
    </xf>
    <xf numFmtId="49" fontId="1" fillId="25" borderId="22" xfId="0" applyNumberFormat="1" applyFont="1" applyFill="1" applyBorder="1" applyAlignment="1">
      <alignment horizontal="center" vertical="center" wrapText="1"/>
    </xf>
    <xf numFmtId="0" fontId="0" fillId="25" borderId="25" xfId="0" applyFill="1" applyBorder="1" applyAlignment="1">
      <alignment horizontal="center" vertical="center" wrapText="1"/>
    </xf>
    <xf numFmtId="0" fontId="1" fillId="25" borderId="17" xfId="0" applyFont="1" applyFill="1" applyBorder="1" applyAlignment="1">
      <alignment horizontal="center" vertical="center"/>
    </xf>
    <xf numFmtId="0" fontId="1" fillId="25" borderId="24" xfId="0" applyFont="1" applyFill="1" applyBorder="1" applyAlignment="1">
      <alignment horizontal="center" vertical="center" wrapText="1"/>
    </xf>
    <xf numFmtId="0" fontId="0" fillId="25" borderId="15" xfId="0" applyFill="1" applyBorder="1" applyAlignment="1">
      <alignment horizontal="center" vertical="center" wrapText="1"/>
    </xf>
    <xf numFmtId="49" fontId="1" fillId="25" borderId="25" xfId="0" applyNumberFormat="1"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3"/>
  <sheetViews>
    <sheetView tabSelected="1" view="pageBreakPreview" zoomScale="80" zoomScaleSheetLayoutView="80" zoomScalePageLayoutView="0" workbookViewId="0" topLeftCell="A1">
      <selection activeCell="F4" sqref="F4"/>
    </sheetView>
  </sheetViews>
  <sheetFormatPr defaultColWidth="9.140625" defaultRowHeight="12.75"/>
  <cols>
    <col min="1" max="1" width="10.8515625" style="95" customWidth="1"/>
    <col min="2" max="2" width="10.57421875" style="95" customWidth="1"/>
    <col min="3" max="3" width="12.140625" style="95" customWidth="1"/>
    <col min="4" max="4" width="51.28125" style="95" customWidth="1"/>
    <col min="5" max="5" width="67.140625" style="95" customWidth="1"/>
    <col min="6" max="6" width="20.28125" style="95" customWidth="1"/>
    <col min="7" max="7" width="23.421875" style="95" customWidth="1"/>
    <col min="8" max="8" width="23.7109375" style="95" customWidth="1"/>
    <col min="9" max="9" width="12.7109375" style="95" customWidth="1"/>
    <col min="10" max="16384" width="9.140625" style="95" customWidth="1"/>
  </cols>
  <sheetData>
    <row r="1" spans="6:8" ht="41.25" customHeight="1">
      <c r="F1" s="160" t="s">
        <v>333</v>
      </c>
      <c r="G1" s="118"/>
      <c r="H1" s="118"/>
    </row>
    <row r="2" spans="6:8" ht="30" customHeight="1">
      <c r="F2" s="160" t="s">
        <v>332</v>
      </c>
      <c r="G2" s="118"/>
      <c r="H2" s="118"/>
    </row>
    <row r="3" spans="6:8" ht="28.5" customHeight="1">
      <c r="F3" s="184" t="s">
        <v>197</v>
      </c>
      <c r="G3" s="118"/>
      <c r="H3" s="118"/>
    </row>
    <row r="4" spans="5:8" ht="27" customHeight="1">
      <c r="E4" s="146"/>
      <c r="H4" s="118"/>
    </row>
    <row r="6" spans="1:8" s="119" customFormat="1" ht="51.75" customHeight="1">
      <c r="A6" s="188" t="s">
        <v>147</v>
      </c>
      <c r="B6" s="188"/>
      <c r="C6" s="188"/>
      <c r="D6" s="188"/>
      <c r="E6" s="188"/>
      <c r="F6" s="188"/>
      <c r="G6" s="188"/>
      <c r="H6" s="188"/>
    </row>
    <row r="7" ht="20.25" customHeight="1"/>
    <row r="8" ht="16.5" customHeight="1">
      <c r="H8" s="120" t="s">
        <v>325</v>
      </c>
    </row>
    <row r="9" spans="1:8" s="113" customFormat="1" ht="98.25" customHeight="1">
      <c r="A9" s="121" t="s">
        <v>326</v>
      </c>
      <c r="B9" s="121" t="s">
        <v>327</v>
      </c>
      <c r="C9" s="121" t="s">
        <v>328</v>
      </c>
      <c r="D9" s="159" t="s">
        <v>329</v>
      </c>
      <c r="E9" s="159" t="s">
        <v>330</v>
      </c>
      <c r="F9" s="117" t="s">
        <v>262</v>
      </c>
      <c r="G9" s="117" t="s">
        <v>265</v>
      </c>
      <c r="H9" s="159" t="s">
        <v>331</v>
      </c>
    </row>
    <row r="10" spans="1:8" s="113" customFormat="1" ht="16.5" customHeight="1">
      <c r="A10" s="158">
        <v>1</v>
      </c>
      <c r="B10" s="159">
        <v>2</v>
      </c>
      <c r="C10" s="159">
        <v>3</v>
      </c>
      <c r="D10" s="159">
        <v>4</v>
      </c>
      <c r="E10" s="159">
        <v>5</v>
      </c>
      <c r="F10" s="159">
        <v>6</v>
      </c>
      <c r="G10" s="159">
        <v>7</v>
      </c>
      <c r="H10" s="159">
        <v>8</v>
      </c>
    </row>
    <row r="11" spans="1:8" s="113" customFormat="1" ht="15.75">
      <c r="A11" s="96"/>
      <c r="B11" s="96" t="s">
        <v>350</v>
      </c>
      <c r="C11" s="96"/>
      <c r="D11" s="97" t="s">
        <v>240</v>
      </c>
      <c r="E11" s="159"/>
      <c r="F11" s="81">
        <f>F12+F13+F14+F15+F16+F17+F18+F19+F20+F21</f>
        <v>6875919</v>
      </c>
      <c r="G11" s="81">
        <f>G12+G13+G14+G15+G16+G17+G18+G19+G20+G21</f>
        <v>435000</v>
      </c>
      <c r="H11" s="81">
        <f>H12+H13+H14+H15+H16+H17+H18+H19+H20+H21</f>
        <v>7310919</v>
      </c>
    </row>
    <row r="12" spans="1:8" s="113" customFormat="1" ht="48.75" customHeight="1" hidden="1">
      <c r="A12" s="96"/>
      <c r="B12" s="172" t="s">
        <v>382</v>
      </c>
      <c r="C12" s="172" t="s">
        <v>90</v>
      </c>
      <c r="D12" s="175" t="s">
        <v>383</v>
      </c>
      <c r="E12" s="174" t="s">
        <v>151</v>
      </c>
      <c r="F12" s="81"/>
      <c r="G12" s="75"/>
      <c r="H12" s="75">
        <f>G12+F12</f>
        <v>0</v>
      </c>
    </row>
    <row r="13" spans="1:8" s="113" customFormat="1" ht="31.5">
      <c r="A13" s="171"/>
      <c r="B13" s="171" t="s">
        <v>280</v>
      </c>
      <c r="C13" s="171" t="s">
        <v>91</v>
      </c>
      <c r="D13" s="159" t="s">
        <v>306</v>
      </c>
      <c r="E13" s="174" t="s">
        <v>175</v>
      </c>
      <c r="F13" s="77">
        <v>200000</v>
      </c>
      <c r="G13" s="77"/>
      <c r="H13" s="75">
        <f aca="true" t="shared" si="0" ref="H13:H21">G13+F13</f>
        <v>200000</v>
      </c>
    </row>
    <row r="14" spans="1:8" s="113" customFormat="1" ht="72" customHeight="1" hidden="1">
      <c r="A14" s="171"/>
      <c r="B14" s="171" t="s">
        <v>300</v>
      </c>
      <c r="C14" s="171" t="s">
        <v>92</v>
      </c>
      <c r="D14" s="159" t="s">
        <v>444</v>
      </c>
      <c r="E14" s="180" t="s">
        <v>343</v>
      </c>
      <c r="F14" s="77"/>
      <c r="G14" s="75"/>
      <c r="H14" s="79">
        <f t="shared" si="0"/>
        <v>0</v>
      </c>
    </row>
    <row r="15" spans="1:8" s="113" customFormat="1" ht="66" customHeight="1">
      <c r="A15" s="177"/>
      <c r="B15" s="177">
        <v>240900</v>
      </c>
      <c r="C15" s="171" t="s">
        <v>93</v>
      </c>
      <c r="D15" s="159" t="s">
        <v>441</v>
      </c>
      <c r="E15" s="159" t="s">
        <v>173</v>
      </c>
      <c r="F15" s="80"/>
      <c r="G15" s="75">
        <v>160000</v>
      </c>
      <c r="H15" s="75">
        <f t="shared" si="0"/>
        <v>160000</v>
      </c>
    </row>
    <row r="16" spans="1:9" s="113" customFormat="1" ht="48.75" customHeight="1">
      <c r="A16" s="220"/>
      <c r="B16" s="220">
        <v>250404</v>
      </c>
      <c r="C16" s="209" t="s">
        <v>93</v>
      </c>
      <c r="D16" s="215" t="s">
        <v>294</v>
      </c>
      <c r="E16" s="158" t="s">
        <v>174</v>
      </c>
      <c r="F16" s="154">
        <v>364797</v>
      </c>
      <c r="G16" s="147"/>
      <c r="H16" s="143">
        <f t="shared" si="0"/>
        <v>364797</v>
      </c>
      <c r="I16" s="122"/>
    </row>
    <row r="17" spans="1:8" s="113" customFormat="1" ht="31.5">
      <c r="A17" s="224"/>
      <c r="B17" s="224"/>
      <c r="C17" s="207"/>
      <c r="D17" s="219"/>
      <c r="E17" s="159" t="s">
        <v>183</v>
      </c>
      <c r="F17" s="77">
        <v>320052</v>
      </c>
      <c r="G17" s="77"/>
      <c r="H17" s="75">
        <f t="shared" si="0"/>
        <v>320052</v>
      </c>
    </row>
    <row r="18" spans="1:8" s="113" customFormat="1" ht="70.5" customHeight="1">
      <c r="A18" s="224"/>
      <c r="B18" s="224"/>
      <c r="C18" s="207"/>
      <c r="D18" s="219"/>
      <c r="E18" s="159" t="s">
        <v>163</v>
      </c>
      <c r="F18" s="77">
        <f>5944170-242900</f>
        <v>5701270</v>
      </c>
      <c r="G18" s="77"/>
      <c r="H18" s="75">
        <f t="shared" si="0"/>
        <v>5701270</v>
      </c>
    </row>
    <row r="19" spans="1:8" s="113" customFormat="1" ht="55.5" customHeight="1" hidden="1">
      <c r="A19" s="224"/>
      <c r="B19" s="224"/>
      <c r="C19" s="207"/>
      <c r="D19" s="219"/>
      <c r="E19" s="159" t="s">
        <v>69</v>
      </c>
      <c r="F19" s="77"/>
      <c r="G19" s="75"/>
      <c r="H19" s="75">
        <f t="shared" si="0"/>
        <v>0</v>
      </c>
    </row>
    <row r="20" spans="1:8" s="113" customFormat="1" ht="55.5" customHeight="1">
      <c r="A20" s="224"/>
      <c r="B20" s="224"/>
      <c r="C20" s="207"/>
      <c r="D20" s="219"/>
      <c r="E20" s="159" t="s">
        <v>160</v>
      </c>
      <c r="F20" s="77">
        <v>49800</v>
      </c>
      <c r="G20" s="75"/>
      <c r="H20" s="75">
        <f t="shared" si="0"/>
        <v>49800</v>
      </c>
    </row>
    <row r="21" spans="1:8" s="113" customFormat="1" ht="55.5" customHeight="1">
      <c r="A21" s="165"/>
      <c r="B21" s="165"/>
      <c r="C21" s="169"/>
      <c r="D21" s="176"/>
      <c r="E21" s="159" t="s">
        <v>168</v>
      </c>
      <c r="F21" s="77">
        <v>240000</v>
      </c>
      <c r="G21" s="75">
        <v>275000</v>
      </c>
      <c r="H21" s="75">
        <f t="shared" si="0"/>
        <v>515000</v>
      </c>
    </row>
    <row r="22" spans="1:8" s="113" customFormat="1" ht="31.5">
      <c r="A22" s="99"/>
      <c r="B22" s="99" t="s">
        <v>358</v>
      </c>
      <c r="C22" s="99"/>
      <c r="D22" s="100" t="s">
        <v>251</v>
      </c>
      <c r="E22" s="159"/>
      <c r="F22" s="81">
        <f>F24+F25+F27+F28+F29+F31+F32+F33+F34+F36+F37+F38+F39+F42+F43+F44+F45+F46+F47+F48+F49+F50+F52+F53+F54+F55+F56+F58+F59+F60+F61+F62+F26+F30+F35++F57+F41</f>
        <v>165082255</v>
      </c>
      <c r="G22" s="81">
        <f>G24+G25+G27+G28+G29+G31+G32+G33+G34+G36+G37+G38+G39+G42+G43+G44+G45+G46+G47+G48+G49+G50+G52+G53+G54+G55+G56+G58+G59+G60+G61+G62+G26+G30+G35+G57+G41</f>
        <v>106325050</v>
      </c>
      <c r="H22" s="81">
        <f>H24+H25+H27+H28+H29+H31+H32+H33+H34+H36+H37+H38+H39+H42+H43+H44+H45+H46+H47+H48+H49+H50+H52+H53+H54+H55+H56+H58+H59+H60+H61+H62+H26+H30+H35+H57+H41</f>
        <v>271407305</v>
      </c>
    </row>
    <row r="23" spans="1:8" s="113" customFormat="1" ht="43.5" customHeight="1" hidden="1">
      <c r="A23" s="145"/>
      <c r="B23" s="145" t="s">
        <v>382</v>
      </c>
      <c r="C23" s="172"/>
      <c r="D23" s="215" t="s">
        <v>383</v>
      </c>
      <c r="E23" s="174" t="s">
        <v>334</v>
      </c>
      <c r="F23" s="77"/>
      <c r="G23" s="75"/>
      <c r="H23" s="75">
        <f aca="true" t="shared" si="1" ref="H23:H62">F23+G23</f>
        <v>0</v>
      </c>
    </row>
    <row r="24" spans="1:8" s="113" customFormat="1" ht="51.75" customHeight="1" hidden="1">
      <c r="A24" s="170"/>
      <c r="B24" s="144"/>
      <c r="C24" s="169"/>
      <c r="D24" s="216"/>
      <c r="E24" s="174" t="s">
        <v>151</v>
      </c>
      <c r="F24" s="77"/>
      <c r="G24" s="79"/>
      <c r="H24" s="75">
        <f t="shared" si="1"/>
        <v>0</v>
      </c>
    </row>
    <row r="25" spans="1:8" s="113" customFormat="1" ht="33" customHeight="1">
      <c r="A25" s="212"/>
      <c r="B25" s="222" t="s">
        <v>269</v>
      </c>
      <c r="C25" s="209" t="s">
        <v>94</v>
      </c>
      <c r="D25" s="206" t="s">
        <v>309</v>
      </c>
      <c r="E25" s="159" t="s">
        <v>152</v>
      </c>
      <c r="F25" s="77">
        <v>32782294</v>
      </c>
      <c r="G25" s="77">
        <v>3907580</v>
      </c>
      <c r="H25" s="75">
        <f t="shared" si="1"/>
        <v>36689874</v>
      </c>
    </row>
    <row r="26" spans="1:8" s="113" customFormat="1" ht="70.5" customHeight="1" hidden="1">
      <c r="A26" s="212"/>
      <c r="B26" s="189"/>
      <c r="C26" s="207"/>
      <c r="D26" s="206"/>
      <c r="E26" s="159" t="s">
        <v>148</v>
      </c>
      <c r="F26" s="77"/>
      <c r="G26" s="77"/>
      <c r="H26" s="75">
        <f t="shared" si="1"/>
        <v>0</v>
      </c>
    </row>
    <row r="27" spans="1:8" s="113" customFormat="1" ht="47.25" hidden="1">
      <c r="A27" s="212"/>
      <c r="B27" s="189"/>
      <c r="C27" s="207"/>
      <c r="D27" s="206"/>
      <c r="E27" s="101" t="s">
        <v>132</v>
      </c>
      <c r="F27" s="82"/>
      <c r="G27" s="75"/>
      <c r="H27" s="75">
        <f t="shared" si="1"/>
        <v>0</v>
      </c>
    </row>
    <row r="28" spans="1:8" s="113" customFormat="1" ht="36.75" customHeight="1">
      <c r="A28" s="212"/>
      <c r="B28" s="209" t="s">
        <v>270</v>
      </c>
      <c r="C28" s="209" t="s">
        <v>95</v>
      </c>
      <c r="D28" s="228" t="s">
        <v>310</v>
      </c>
      <c r="E28" s="159" t="s">
        <v>153</v>
      </c>
      <c r="F28" s="77">
        <v>59625947</v>
      </c>
      <c r="G28" s="77">
        <f>6431668+302811</f>
        <v>6734479</v>
      </c>
      <c r="H28" s="75">
        <f t="shared" si="1"/>
        <v>66360426</v>
      </c>
    </row>
    <row r="29" spans="1:8" s="113" customFormat="1" ht="45" customHeight="1">
      <c r="A29" s="212"/>
      <c r="B29" s="207"/>
      <c r="C29" s="207"/>
      <c r="D29" s="228"/>
      <c r="E29" s="159" t="s">
        <v>154</v>
      </c>
      <c r="F29" s="77">
        <v>773619</v>
      </c>
      <c r="G29" s="75">
        <v>169486</v>
      </c>
      <c r="H29" s="75">
        <f t="shared" si="1"/>
        <v>943105</v>
      </c>
    </row>
    <row r="30" spans="1:8" s="113" customFormat="1" ht="75.75" customHeight="1" hidden="1">
      <c r="A30" s="212"/>
      <c r="B30" s="207"/>
      <c r="C30" s="207"/>
      <c r="D30" s="228"/>
      <c r="E30" s="159" t="s">
        <v>148</v>
      </c>
      <c r="F30" s="77"/>
      <c r="G30" s="75"/>
      <c r="H30" s="75">
        <f t="shared" si="1"/>
        <v>0</v>
      </c>
    </row>
    <row r="31" spans="1:8" s="113" customFormat="1" ht="47.25" hidden="1">
      <c r="A31" s="212"/>
      <c r="B31" s="207"/>
      <c r="C31" s="207"/>
      <c r="D31" s="228"/>
      <c r="E31" s="101" t="s">
        <v>132</v>
      </c>
      <c r="F31" s="82"/>
      <c r="G31" s="103"/>
      <c r="H31" s="75">
        <f t="shared" si="1"/>
        <v>0</v>
      </c>
    </row>
    <row r="32" spans="1:8" s="113" customFormat="1" ht="35.25" customHeight="1">
      <c r="A32" s="145"/>
      <c r="B32" s="209" t="s">
        <v>271</v>
      </c>
      <c r="C32" s="209" t="s">
        <v>95</v>
      </c>
      <c r="D32" s="215" t="s">
        <v>311</v>
      </c>
      <c r="E32" s="159" t="s">
        <v>152</v>
      </c>
      <c r="F32" s="77">
        <v>39268</v>
      </c>
      <c r="G32" s="75"/>
      <c r="H32" s="75">
        <f t="shared" si="1"/>
        <v>39268</v>
      </c>
    </row>
    <row r="33" spans="1:8" s="113" customFormat="1" ht="47.25" customHeight="1" hidden="1">
      <c r="A33" s="108"/>
      <c r="B33" s="210"/>
      <c r="C33" s="210"/>
      <c r="D33" s="216"/>
      <c r="E33" s="101" t="s">
        <v>132</v>
      </c>
      <c r="F33" s="82"/>
      <c r="G33" s="103"/>
      <c r="H33" s="75">
        <f t="shared" si="1"/>
        <v>0</v>
      </c>
    </row>
    <row r="34" spans="1:8" s="113" customFormat="1" ht="39" customHeight="1">
      <c r="A34" s="228"/>
      <c r="B34" s="209" t="s">
        <v>228</v>
      </c>
      <c r="C34" s="209" t="s">
        <v>96</v>
      </c>
      <c r="D34" s="211" t="s">
        <v>229</v>
      </c>
      <c r="E34" s="159" t="s">
        <v>152</v>
      </c>
      <c r="F34" s="77">
        <v>876904</v>
      </c>
      <c r="G34" s="77"/>
      <c r="H34" s="75">
        <f t="shared" si="1"/>
        <v>876904</v>
      </c>
    </row>
    <row r="35" spans="1:8" s="113" customFormat="1" ht="72" customHeight="1" hidden="1">
      <c r="A35" s="228"/>
      <c r="B35" s="207"/>
      <c r="C35" s="207"/>
      <c r="D35" s="211"/>
      <c r="E35" s="159" t="s">
        <v>148</v>
      </c>
      <c r="F35" s="77"/>
      <c r="G35" s="77"/>
      <c r="H35" s="75">
        <f t="shared" si="1"/>
        <v>0</v>
      </c>
    </row>
    <row r="36" spans="1:9" s="113" customFormat="1" ht="47.25" hidden="1">
      <c r="A36" s="228"/>
      <c r="B36" s="207"/>
      <c r="C36" s="207"/>
      <c r="D36" s="211"/>
      <c r="E36" s="101" t="s">
        <v>132</v>
      </c>
      <c r="F36" s="92"/>
      <c r="G36" s="92"/>
      <c r="H36" s="75">
        <f t="shared" si="1"/>
        <v>0</v>
      </c>
      <c r="I36" s="122"/>
    </row>
    <row r="37" spans="1:9" s="113" customFormat="1" ht="54.75" customHeight="1" hidden="1">
      <c r="A37" s="228"/>
      <c r="B37" s="210"/>
      <c r="C37" s="210"/>
      <c r="D37" s="211"/>
      <c r="E37" s="159" t="s">
        <v>214</v>
      </c>
      <c r="F37" s="75"/>
      <c r="G37" s="136"/>
      <c r="H37" s="75">
        <f t="shared" si="1"/>
        <v>0</v>
      </c>
      <c r="I37" s="122"/>
    </row>
    <row r="38" spans="1:8" s="113" customFormat="1" ht="33" customHeight="1" hidden="1">
      <c r="A38" s="171"/>
      <c r="B38" s="172" t="s">
        <v>497</v>
      </c>
      <c r="C38" s="172" t="s">
        <v>97</v>
      </c>
      <c r="D38" s="175" t="s">
        <v>496</v>
      </c>
      <c r="E38" s="159" t="s">
        <v>152</v>
      </c>
      <c r="F38" s="79"/>
      <c r="G38" s="75"/>
      <c r="H38" s="75">
        <f t="shared" si="1"/>
        <v>0</v>
      </c>
    </row>
    <row r="39" spans="1:8" s="113" customFormat="1" ht="39" customHeight="1" hidden="1">
      <c r="A39" s="209"/>
      <c r="B39" s="209" t="s">
        <v>15</v>
      </c>
      <c r="C39" s="172" t="s">
        <v>97</v>
      </c>
      <c r="D39" s="215" t="s">
        <v>82</v>
      </c>
      <c r="E39" s="159" t="s">
        <v>152</v>
      </c>
      <c r="F39" s="75"/>
      <c r="G39" s="75"/>
      <c r="H39" s="75">
        <f t="shared" si="1"/>
        <v>0</v>
      </c>
    </row>
    <row r="40" spans="1:8" s="113" customFormat="1" ht="63.75" customHeight="1" hidden="1">
      <c r="A40" s="210"/>
      <c r="B40" s="210"/>
      <c r="C40" s="170"/>
      <c r="D40" s="216"/>
      <c r="E40" s="159" t="s">
        <v>323</v>
      </c>
      <c r="F40" s="75"/>
      <c r="G40" s="75"/>
      <c r="H40" s="75">
        <f t="shared" si="1"/>
        <v>0</v>
      </c>
    </row>
    <row r="41" spans="1:8" s="113" customFormat="1" ht="63.75" customHeight="1">
      <c r="A41" s="171"/>
      <c r="B41" s="171" t="s">
        <v>192</v>
      </c>
      <c r="C41" s="171" t="s">
        <v>194</v>
      </c>
      <c r="D41" s="159" t="s">
        <v>195</v>
      </c>
      <c r="E41" s="159" t="s">
        <v>193</v>
      </c>
      <c r="F41" s="75">
        <v>50289342</v>
      </c>
      <c r="G41" s="75"/>
      <c r="H41" s="75">
        <f t="shared" si="1"/>
        <v>50289342</v>
      </c>
    </row>
    <row r="42" spans="1:8" s="113" customFormat="1" ht="31.5">
      <c r="A42" s="172"/>
      <c r="B42" s="172" t="s">
        <v>504</v>
      </c>
      <c r="C42" s="172" t="s">
        <v>97</v>
      </c>
      <c r="D42" s="175" t="s">
        <v>505</v>
      </c>
      <c r="E42" s="159" t="s">
        <v>152</v>
      </c>
      <c r="F42" s="75">
        <v>199900</v>
      </c>
      <c r="G42" s="75"/>
      <c r="H42" s="75">
        <f t="shared" si="1"/>
        <v>199900</v>
      </c>
    </row>
    <row r="43" spans="1:8" s="113" customFormat="1" ht="36" customHeight="1">
      <c r="A43" s="173"/>
      <c r="B43" s="171" t="s">
        <v>498</v>
      </c>
      <c r="C43" s="171" t="s">
        <v>97</v>
      </c>
      <c r="D43" s="159" t="s">
        <v>499</v>
      </c>
      <c r="E43" s="159" t="s">
        <v>152</v>
      </c>
      <c r="F43" s="75">
        <v>39497</v>
      </c>
      <c r="G43" s="75">
        <v>16000</v>
      </c>
      <c r="H43" s="75">
        <f t="shared" si="1"/>
        <v>55497</v>
      </c>
    </row>
    <row r="44" spans="1:8" s="113" customFormat="1" ht="33.75" customHeight="1">
      <c r="A44" s="172"/>
      <c r="B44" s="217" t="s">
        <v>335</v>
      </c>
      <c r="C44" s="209" t="s">
        <v>97</v>
      </c>
      <c r="D44" s="215" t="s">
        <v>321</v>
      </c>
      <c r="E44" s="159" t="s">
        <v>152</v>
      </c>
      <c r="F44" s="75">
        <v>153000</v>
      </c>
      <c r="G44" s="75"/>
      <c r="H44" s="75">
        <f t="shared" si="1"/>
        <v>153000</v>
      </c>
    </row>
    <row r="45" spans="1:8" s="113" customFormat="1" ht="51" customHeight="1" hidden="1">
      <c r="A45" s="169"/>
      <c r="B45" s="186"/>
      <c r="C45" s="207"/>
      <c r="D45" s="219"/>
      <c r="E45" s="101" t="s">
        <v>132</v>
      </c>
      <c r="F45" s="75"/>
      <c r="G45" s="92"/>
      <c r="H45" s="92">
        <f t="shared" si="1"/>
        <v>0</v>
      </c>
    </row>
    <row r="46" spans="1:8" s="113" customFormat="1" ht="31.5">
      <c r="A46" s="105"/>
      <c r="B46" s="105" t="s">
        <v>283</v>
      </c>
      <c r="C46" s="105" t="s">
        <v>98</v>
      </c>
      <c r="D46" s="159" t="s">
        <v>230</v>
      </c>
      <c r="E46" s="159" t="s">
        <v>177</v>
      </c>
      <c r="F46" s="76">
        <v>441109</v>
      </c>
      <c r="G46" s="76"/>
      <c r="H46" s="75">
        <f t="shared" si="1"/>
        <v>441109</v>
      </c>
    </row>
    <row r="47" spans="1:9" s="113" customFormat="1" ht="78.75">
      <c r="A47" s="171"/>
      <c r="B47" s="171" t="s">
        <v>272</v>
      </c>
      <c r="C47" s="171" t="s">
        <v>98</v>
      </c>
      <c r="D47" s="159" t="s">
        <v>305</v>
      </c>
      <c r="E47" s="159" t="s">
        <v>154</v>
      </c>
      <c r="F47" s="77">
        <v>9996158</v>
      </c>
      <c r="G47" s="87"/>
      <c r="H47" s="75">
        <f t="shared" si="1"/>
        <v>9996158</v>
      </c>
      <c r="I47" s="122"/>
    </row>
    <row r="48" spans="1:8" s="113" customFormat="1" ht="31.5">
      <c r="A48" s="172"/>
      <c r="B48" s="167" t="s">
        <v>374</v>
      </c>
      <c r="C48" s="172" t="s">
        <v>99</v>
      </c>
      <c r="D48" s="180" t="s">
        <v>375</v>
      </c>
      <c r="E48" s="174" t="s">
        <v>155</v>
      </c>
      <c r="F48" s="77">
        <v>221182</v>
      </c>
      <c r="G48" s="87"/>
      <c r="H48" s="75">
        <f t="shared" si="1"/>
        <v>221182</v>
      </c>
    </row>
    <row r="49" spans="1:8" s="113" customFormat="1" ht="31.5">
      <c r="A49" s="171"/>
      <c r="B49" s="171" t="s">
        <v>458</v>
      </c>
      <c r="C49" s="171" t="s">
        <v>99</v>
      </c>
      <c r="D49" s="159" t="s">
        <v>459</v>
      </c>
      <c r="E49" s="174" t="s">
        <v>155</v>
      </c>
      <c r="F49" s="77">
        <v>73322</v>
      </c>
      <c r="G49" s="75"/>
      <c r="H49" s="75">
        <f t="shared" si="1"/>
        <v>73322</v>
      </c>
    </row>
    <row r="50" spans="1:8" s="113" customFormat="1" ht="31.5" customHeight="1">
      <c r="A50" s="207"/>
      <c r="B50" s="172">
        <v>130107</v>
      </c>
      <c r="C50" s="172" t="s">
        <v>99</v>
      </c>
      <c r="D50" s="153" t="s">
        <v>408</v>
      </c>
      <c r="E50" s="174" t="s">
        <v>155</v>
      </c>
      <c r="F50" s="77">
        <f>645610+687463</f>
        <v>1333073</v>
      </c>
      <c r="G50" s="77">
        <v>522008</v>
      </c>
      <c r="H50" s="75">
        <f t="shared" si="1"/>
        <v>1855081</v>
      </c>
    </row>
    <row r="51" spans="1:8" s="113" customFormat="1" ht="45" customHeight="1" hidden="1">
      <c r="A51" s="210"/>
      <c r="B51" s="108"/>
      <c r="C51" s="108"/>
      <c r="D51" s="163"/>
      <c r="E51" s="101" t="s">
        <v>87</v>
      </c>
      <c r="F51" s="78"/>
      <c r="G51" s="78"/>
      <c r="H51" s="78"/>
    </row>
    <row r="52" spans="1:8" s="113" customFormat="1" ht="15.75">
      <c r="A52" s="171"/>
      <c r="B52" s="171" t="s">
        <v>372</v>
      </c>
      <c r="C52" s="171" t="s">
        <v>99</v>
      </c>
      <c r="D52" s="159" t="s">
        <v>373</v>
      </c>
      <c r="E52" s="174" t="s">
        <v>155</v>
      </c>
      <c r="F52" s="77">
        <f>1367676+193827</f>
        <v>1561503</v>
      </c>
      <c r="G52" s="75"/>
      <c r="H52" s="75">
        <f>F52+G52</f>
        <v>1561503</v>
      </c>
    </row>
    <row r="53" spans="1:8" s="113" customFormat="1" ht="37.5" customHeight="1">
      <c r="A53" s="177"/>
      <c r="B53" s="152">
        <v>130112</v>
      </c>
      <c r="C53" s="171" t="s">
        <v>99</v>
      </c>
      <c r="D53" s="159" t="s">
        <v>294</v>
      </c>
      <c r="E53" s="174" t="s">
        <v>155</v>
      </c>
      <c r="F53" s="76">
        <f>80000+2643200+605445</f>
        <v>3328645</v>
      </c>
      <c r="G53" s="76">
        <v>65880</v>
      </c>
      <c r="H53" s="75">
        <f t="shared" si="1"/>
        <v>3394525</v>
      </c>
    </row>
    <row r="54" spans="1:8" s="113" customFormat="1" ht="34.5" customHeight="1">
      <c r="A54" s="209"/>
      <c r="B54" s="217" t="s">
        <v>286</v>
      </c>
      <c r="C54" s="209" t="s">
        <v>92</v>
      </c>
      <c r="D54" s="225" t="s">
        <v>287</v>
      </c>
      <c r="E54" s="159" t="s">
        <v>152</v>
      </c>
      <c r="F54" s="79"/>
      <c r="G54" s="91">
        <f>39202905+6220254-578</f>
        <v>45422581</v>
      </c>
      <c r="H54" s="75">
        <f t="shared" si="1"/>
        <v>45422581</v>
      </c>
    </row>
    <row r="55" spans="1:8" s="113" customFormat="1" ht="34.5" customHeight="1">
      <c r="A55" s="207"/>
      <c r="B55" s="186"/>
      <c r="C55" s="207"/>
      <c r="D55" s="187"/>
      <c r="E55" s="174" t="s">
        <v>155</v>
      </c>
      <c r="F55" s="79"/>
      <c r="G55" s="79">
        <f>2393223+578+30000000-10000000</f>
        <v>22393801</v>
      </c>
      <c r="H55" s="75">
        <f t="shared" si="1"/>
        <v>22393801</v>
      </c>
    </row>
    <row r="56" spans="1:8" s="113" customFormat="1" ht="33.75" customHeight="1">
      <c r="A56" s="171"/>
      <c r="B56" s="171" t="s">
        <v>128</v>
      </c>
      <c r="C56" s="171" t="s">
        <v>95</v>
      </c>
      <c r="D56" s="159" t="s">
        <v>129</v>
      </c>
      <c r="E56" s="159" t="s">
        <v>152</v>
      </c>
      <c r="F56" s="79"/>
      <c r="G56" s="79">
        <f>20487424-2250000+2250000</f>
        <v>20487424</v>
      </c>
      <c r="H56" s="75">
        <f>G56+F56</f>
        <v>20487424</v>
      </c>
    </row>
    <row r="57" spans="1:8" s="157" customFormat="1" ht="58.5" customHeight="1">
      <c r="A57" s="156"/>
      <c r="B57" s="171" t="s">
        <v>164</v>
      </c>
      <c r="C57" s="171" t="s">
        <v>96</v>
      </c>
      <c r="D57" s="159" t="s">
        <v>165</v>
      </c>
      <c r="E57" s="159" t="s">
        <v>152</v>
      </c>
      <c r="F57" s="155"/>
      <c r="G57" s="79">
        <v>6407552</v>
      </c>
      <c r="H57" s="75">
        <f>G57+F57</f>
        <v>6407552</v>
      </c>
    </row>
    <row r="58" spans="1:8" s="113" customFormat="1" ht="52.5" customHeight="1" hidden="1">
      <c r="A58" s="171"/>
      <c r="B58" s="171" t="s">
        <v>424</v>
      </c>
      <c r="C58" s="171" t="s">
        <v>100</v>
      </c>
      <c r="D58" s="159" t="s">
        <v>425</v>
      </c>
      <c r="E58" s="174" t="s">
        <v>85</v>
      </c>
      <c r="F58" s="79"/>
      <c r="G58" s="79"/>
      <c r="H58" s="75">
        <f t="shared" si="1"/>
        <v>0</v>
      </c>
    </row>
    <row r="59" spans="1:8" s="113" customFormat="1" ht="52.5" customHeight="1" hidden="1">
      <c r="A59" s="159"/>
      <c r="B59" s="159">
        <v>200700</v>
      </c>
      <c r="C59" s="171" t="s">
        <v>101</v>
      </c>
      <c r="D59" s="159" t="s">
        <v>342</v>
      </c>
      <c r="E59" s="159" t="s">
        <v>136</v>
      </c>
      <c r="F59" s="79"/>
      <c r="G59" s="77"/>
      <c r="H59" s="75">
        <f t="shared" si="1"/>
        <v>0</v>
      </c>
    </row>
    <row r="60" spans="1:8" s="113" customFormat="1" ht="52.5" customHeight="1">
      <c r="A60" s="158"/>
      <c r="B60" s="158">
        <v>240601</v>
      </c>
      <c r="C60" s="171" t="s">
        <v>102</v>
      </c>
      <c r="D60" s="158" t="s">
        <v>308</v>
      </c>
      <c r="E60" s="159" t="s">
        <v>181</v>
      </c>
      <c r="F60" s="79"/>
      <c r="G60" s="77">
        <v>70000</v>
      </c>
      <c r="H60" s="75">
        <f t="shared" si="1"/>
        <v>70000</v>
      </c>
    </row>
    <row r="61" spans="1:8" s="113" customFormat="1" ht="47.25">
      <c r="A61" s="105"/>
      <c r="B61" s="105" t="s">
        <v>226</v>
      </c>
      <c r="C61" s="105" t="s">
        <v>103</v>
      </c>
      <c r="D61" s="159" t="s">
        <v>227</v>
      </c>
      <c r="E61" s="215" t="s">
        <v>170</v>
      </c>
      <c r="F61" s="80">
        <v>3347492</v>
      </c>
      <c r="G61" s="104">
        <v>128259</v>
      </c>
      <c r="H61" s="75">
        <f t="shared" si="1"/>
        <v>3475751</v>
      </c>
    </row>
    <row r="62" spans="1:9" s="113" customFormat="1" ht="63" hidden="1">
      <c r="A62" s="105"/>
      <c r="B62" s="105" t="s">
        <v>523</v>
      </c>
      <c r="C62" s="105" t="s">
        <v>103</v>
      </c>
      <c r="D62" s="159" t="s">
        <v>524</v>
      </c>
      <c r="E62" s="216"/>
      <c r="F62" s="80"/>
      <c r="G62" s="104"/>
      <c r="H62" s="75">
        <f t="shared" si="1"/>
        <v>0</v>
      </c>
      <c r="I62" s="122"/>
    </row>
    <row r="63" spans="1:8" s="113" customFormat="1" ht="46.5" customHeight="1">
      <c r="A63" s="99"/>
      <c r="B63" s="99" t="s">
        <v>359</v>
      </c>
      <c r="C63" s="99"/>
      <c r="D63" s="100" t="s">
        <v>252</v>
      </c>
      <c r="E63" s="159"/>
      <c r="F63" s="81">
        <f>F64+F65+F66+F67+F68+F69+F71+F72+F74+F75+F79+F78</f>
        <v>63634741</v>
      </c>
      <c r="G63" s="81">
        <f>G64+G65+G66+G67+G68+G69+G71+G72+G74+G75+G79+G78</f>
        <v>40088313</v>
      </c>
      <c r="H63" s="81">
        <f>H64+H65+H66+H67+H68+H69+H71+H72+H74+H75+H79+H78</f>
        <v>103723054</v>
      </c>
    </row>
    <row r="64" spans="1:8" s="113" customFormat="1" ht="48" customHeight="1" hidden="1">
      <c r="A64" s="172"/>
      <c r="B64" s="172" t="s">
        <v>382</v>
      </c>
      <c r="C64" s="172" t="s">
        <v>90</v>
      </c>
      <c r="D64" s="175" t="s">
        <v>383</v>
      </c>
      <c r="E64" s="174" t="s">
        <v>151</v>
      </c>
      <c r="F64" s="81"/>
      <c r="G64" s="75"/>
      <c r="H64" s="75">
        <f>G64+F64</f>
        <v>0</v>
      </c>
    </row>
    <row r="65" spans="1:8" s="113" customFormat="1" ht="52.5" customHeight="1">
      <c r="A65" s="228"/>
      <c r="B65" s="212" t="s">
        <v>274</v>
      </c>
      <c r="C65" s="209" t="s">
        <v>104</v>
      </c>
      <c r="D65" s="206" t="s">
        <v>221</v>
      </c>
      <c r="E65" s="159" t="s">
        <v>178</v>
      </c>
      <c r="F65" s="77">
        <v>27068643</v>
      </c>
      <c r="G65" s="77">
        <f>5498507+1101562</f>
        <v>6600069</v>
      </c>
      <c r="H65" s="75">
        <f aca="true" t="shared" si="2" ref="H65:H79">G65+F65</f>
        <v>33668712</v>
      </c>
    </row>
    <row r="66" spans="1:10" s="113" customFormat="1" ht="48" customHeight="1" hidden="1">
      <c r="A66" s="228"/>
      <c r="B66" s="212"/>
      <c r="C66" s="207"/>
      <c r="D66" s="206"/>
      <c r="E66" s="101" t="s">
        <v>132</v>
      </c>
      <c r="F66" s="77"/>
      <c r="G66" s="75"/>
      <c r="H66" s="75">
        <f t="shared" si="2"/>
        <v>0</v>
      </c>
      <c r="I66" s="123"/>
      <c r="J66" s="123"/>
    </row>
    <row r="67" spans="1:8" s="113" customFormat="1" ht="50.25" customHeight="1">
      <c r="A67" s="209"/>
      <c r="B67" s="209" t="s">
        <v>313</v>
      </c>
      <c r="C67" s="209" t="s">
        <v>105</v>
      </c>
      <c r="D67" s="215" t="s">
        <v>449</v>
      </c>
      <c r="E67" s="159" t="s">
        <v>178</v>
      </c>
      <c r="F67" s="77">
        <v>1977969</v>
      </c>
      <c r="G67" s="77">
        <v>1622997</v>
      </c>
      <c r="H67" s="75">
        <f t="shared" si="2"/>
        <v>3600966</v>
      </c>
    </row>
    <row r="68" spans="1:8" s="113" customFormat="1" ht="50.25" customHeight="1" hidden="1">
      <c r="A68" s="207"/>
      <c r="B68" s="207"/>
      <c r="C68" s="207"/>
      <c r="D68" s="219"/>
      <c r="E68" s="101" t="s">
        <v>132</v>
      </c>
      <c r="F68" s="82"/>
      <c r="G68" s="102"/>
      <c r="H68" s="75">
        <f t="shared" si="2"/>
        <v>0</v>
      </c>
    </row>
    <row r="69" spans="1:8" s="113" customFormat="1" ht="52.5" customHeight="1">
      <c r="A69" s="209"/>
      <c r="B69" s="209" t="s">
        <v>275</v>
      </c>
      <c r="C69" s="209" t="s">
        <v>106</v>
      </c>
      <c r="D69" s="215" t="s">
        <v>83</v>
      </c>
      <c r="E69" s="159" t="s">
        <v>178</v>
      </c>
      <c r="F69" s="77">
        <v>613924</v>
      </c>
      <c r="G69" s="75"/>
      <c r="H69" s="75">
        <f t="shared" si="2"/>
        <v>613924</v>
      </c>
    </row>
    <row r="70" spans="1:8" s="113" customFormat="1" ht="54" customHeight="1" hidden="1">
      <c r="A70" s="210"/>
      <c r="B70" s="210"/>
      <c r="C70" s="210"/>
      <c r="D70" s="216"/>
      <c r="E70" s="101" t="s">
        <v>87</v>
      </c>
      <c r="F70" s="83"/>
      <c r="G70" s="83"/>
      <c r="H70" s="75">
        <f t="shared" si="2"/>
        <v>0</v>
      </c>
    </row>
    <row r="71" spans="1:8" s="113" customFormat="1" ht="50.25" customHeight="1">
      <c r="A71" s="209"/>
      <c r="B71" s="209" t="s">
        <v>276</v>
      </c>
      <c r="C71" s="209" t="s">
        <v>107</v>
      </c>
      <c r="D71" s="215" t="s">
        <v>84</v>
      </c>
      <c r="E71" s="159" t="s">
        <v>178</v>
      </c>
      <c r="F71" s="77">
        <v>3174772</v>
      </c>
      <c r="G71" s="77">
        <f>1025287</f>
        <v>1025287</v>
      </c>
      <c r="H71" s="75">
        <f t="shared" si="2"/>
        <v>4200059</v>
      </c>
    </row>
    <row r="72" spans="1:8" s="113" customFormat="1" ht="47.25" customHeight="1" hidden="1">
      <c r="A72" s="208"/>
      <c r="B72" s="208"/>
      <c r="C72" s="210"/>
      <c r="D72" s="208"/>
      <c r="E72" s="101" t="s">
        <v>132</v>
      </c>
      <c r="F72" s="77"/>
      <c r="G72" s="75"/>
      <c r="H72" s="75">
        <f t="shared" si="2"/>
        <v>0</v>
      </c>
    </row>
    <row r="73" spans="1:8" s="113" customFormat="1" ht="75.75" customHeight="1" hidden="1">
      <c r="A73" s="106"/>
      <c r="B73" s="105">
        <v>80704</v>
      </c>
      <c r="C73" s="107"/>
      <c r="D73" s="172" t="s">
        <v>337</v>
      </c>
      <c r="E73" s="159" t="s">
        <v>338</v>
      </c>
      <c r="F73" s="77"/>
      <c r="G73" s="77"/>
      <c r="H73" s="75">
        <f t="shared" si="2"/>
        <v>0</v>
      </c>
    </row>
    <row r="74" spans="1:8" s="113" customFormat="1" ht="50.25" customHeight="1">
      <c r="A74" s="209"/>
      <c r="B74" s="209" t="s">
        <v>506</v>
      </c>
      <c r="C74" s="209" t="s">
        <v>108</v>
      </c>
      <c r="D74" s="215" t="s">
        <v>507</v>
      </c>
      <c r="E74" s="159" t="s">
        <v>178</v>
      </c>
      <c r="F74" s="77">
        <v>22541816</v>
      </c>
      <c r="G74" s="77"/>
      <c r="H74" s="75">
        <f t="shared" si="2"/>
        <v>22541816</v>
      </c>
    </row>
    <row r="75" spans="1:8" s="113" customFormat="1" ht="57" customHeight="1" hidden="1">
      <c r="A75" s="210"/>
      <c r="B75" s="207"/>
      <c r="C75" s="207"/>
      <c r="D75" s="219"/>
      <c r="E75" s="101" t="s">
        <v>132</v>
      </c>
      <c r="F75" s="82"/>
      <c r="G75" s="75"/>
      <c r="H75" s="75">
        <f t="shared" si="2"/>
        <v>0</v>
      </c>
    </row>
    <row r="76" spans="1:8" s="113" customFormat="1" ht="63.75" customHeight="1" hidden="1">
      <c r="A76" s="170"/>
      <c r="B76" s="210"/>
      <c r="C76" s="210"/>
      <c r="D76" s="216"/>
      <c r="E76" s="159" t="s">
        <v>86</v>
      </c>
      <c r="F76" s="131">
        <f>4581-4581</f>
        <v>0</v>
      </c>
      <c r="G76" s="75"/>
      <c r="H76" s="75">
        <f t="shared" si="2"/>
        <v>0</v>
      </c>
    </row>
    <row r="77" spans="1:8" s="113" customFormat="1" ht="63.75" customHeight="1" hidden="1">
      <c r="A77" s="171"/>
      <c r="B77" s="171" t="s">
        <v>46</v>
      </c>
      <c r="C77" s="171"/>
      <c r="D77" s="159" t="s">
        <v>47</v>
      </c>
      <c r="E77" s="174" t="s">
        <v>340</v>
      </c>
      <c r="F77" s="77"/>
      <c r="G77" s="77"/>
      <c r="H77" s="75">
        <f t="shared" si="2"/>
        <v>0</v>
      </c>
    </row>
    <row r="78" spans="1:8" s="113" customFormat="1" ht="46.5" customHeight="1">
      <c r="A78" s="171"/>
      <c r="B78" s="172" t="s">
        <v>278</v>
      </c>
      <c r="C78" s="172" t="s">
        <v>109</v>
      </c>
      <c r="D78" s="175" t="s">
        <v>450</v>
      </c>
      <c r="E78" s="159" t="s">
        <v>178</v>
      </c>
      <c r="F78" s="77">
        <v>8257617</v>
      </c>
      <c r="G78" s="87"/>
      <c r="H78" s="75">
        <f t="shared" si="2"/>
        <v>8257617</v>
      </c>
    </row>
    <row r="79" spans="1:8" s="113" customFormat="1" ht="42.75" customHeight="1">
      <c r="A79" s="171"/>
      <c r="B79" s="171" t="s">
        <v>286</v>
      </c>
      <c r="C79" s="171" t="s">
        <v>92</v>
      </c>
      <c r="D79" s="159" t="s">
        <v>287</v>
      </c>
      <c r="E79" s="159" t="s">
        <v>178</v>
      </c>
      <c r="F79" s="75"/>
      <c r="G79" s="75">
        <v>30839960</v>
      </c>
      <c r="H79" s="75">
        <f t="shared" si="2"/>
        <v>30839960</v>
      </c>
    </row>
    <row r="80" spans="1:8" s="113" customFormat="1" ht="49.5" customHeight="1">
      <c r="A80" s="99"/>
      <c r="B80" s="99" t="s">
        <v>360</v>
      </c>
      <c r="C80" s="99"/>
      <c r="D80" s="100" t="s">
        <v>253</v>
      </c>
      <c r="E80" s="159"/>
      <c r="F80" s="84">
        <f>F81+F83+F84+F85+F86+F87+F88+F89+F91+F92+F93+F94+F95+F96</f>
        <v>67854385</v>
      </c>
      <c r="G80" s="84">
        <f>G81+G83+G84+G85+G86+G87+G88+G89+G91+G92+G93+G94+G95+G96</f>
        <v>428130</v>
      </c>
      <c r="H80" s="84">
        <f>H81+H83+H84+H85+H86+H87+H88+H89+H91+H92+H93+H94+H95+H96</f>
        <v>68282515</v>
      </c>
    </row>
    <row r="81" spans="1:8" s="113" customFormat="1" ht="47.25" customHeight="1">
      <c r="A81" s="212"/>
      <c r="B81" s="222" t="s">
        <v>382</v>
      </c>
      <c r="C81" s="209" t="s">
        <v>90</v>
      </c>
      <c r="D81" s="206" t="s">
        <v>383</v>
      </c>
      <c r="E81" s="174" t="s">
        <v>448</v>
      </c>
      <c r="F81" s="140"/>
      <c r="G81" s="75">
        <v>85230</v>
      </c>
      <c r="H81" s="75">
        <f aca="true" t="shared" si="3" ref="H81:H98">F81+G81</f>
        <v>85230</v>
      </c>
    </row>
    <row r="82" spans="1:8" s="113" customFormat="1" ht="63.75" customHeight="1" hidden="1">
      <c r="A82" s="212"/>
      <c r="B82" s="227"/>
      <c r="C82" s="210"/>
      <c r="D82" s="206"/>
      <c r="E82" s="159" t="s">
        <v>86</v>
      </c>
      <c r="F82" s="75">
        <f>478-478</f>
        <v>0</v>
      </c>
      <c r="G82" s="87"/>
      <c r="H82" s="75">
        <f t="shared" si="3"/>
        <v>0</v>
      </c>
    </row>
    <row r="83" spans="1:8" s="113" customFormat="1" ht="223.5" customHeight="1">
      <c r="A83" s="178"/>
      <c r="B83" s="173" t="s">
        <v>184</v>
      </c>
      <c r="C83" s="171" t="s">
        <v>111</v>
      </c>
      <c r="D83" s="183" t="s">
        <v>188</v>
      </c>
      <c r="E83" s="174" t="s">
        <v>448</v>
      </c>
      <c r="F83" s="75">
        <f>1104818-975934</f>
        <v>128884</v>
      </c>
      <c r="G83" s="87"/>
      <c r="H83" s="75">
        <f t="shared" si="3"/>
        <v>128884</v>
      </c>
    </row>
    <row r="84" spans="1:8" s="113" customFormat="1" ht="81.75" customHeight="1">
      <c r="A84" s="178"/>
      <c r="B84" s="178" t="s">
        <v>185</v>
      </c>
      <c r="C84" s="172" t="s">
        <v>113</v>
      </c>
      <c r="D84" s="180" t="s">
        <v>189</v>
      </c>
      <c r="E84" s="174" t="s">
        <v>448</v>
      </c>
      <c r="F84" s="75">
        <f>31224-19088</f>
        <v>12136</v>
      </c>
      <c r="G84" s="87"/>
      <c r="H84" s="75">
        <f t="shared" si="3"/>
        <v>12136</v>
      </c>
    </row>
    <row r="85" spans="1:8" s="113" customFormat="1" ht="46.5" customHeight="1">
      <c r="A85" s="178"/>
      <c r="B85" s="178" t="s">
        <v>186</v>
      </c>
      <c r="C85" s="172" t="s">
        <v>113</v>
      </c>
      <c r="D85" s="180" t="s">
        <v>190</v>
      </c>
      <c r="E85" s="174" t="s">
        <v>448</v>
      </c>
      <c r="F85" s="75">
        <f>3972991-1769670</f>
        <v>2203321</v>
      </c>
      <c r="G85" s="87"/>
      <c r="H85" s="75">
        <f t="shared" si="3"/>
        <v>2203321</v>
      </c>
    </row>
    <row r="86" spans="1:8" s="113" customFormat="1" ht="39" customHeight="1">
      <c r="A86" s="209"/>
      <c r="B86" s="212" t="s">
        <v>288</v>
      </c>
      <c r="C86" s="209" t="s">
        <v>112</v>
      </c>
      <c r="D86" s="206" t="s">
        <v>295</v>
      </c>
      <c r="E86" s="174" t="s">
        <v>448</v>
      </c>
      <c r="F86" s="77">
        <f>14431093+3688680</f>
        <v>18119773</v>
      </c>
      <c r="G86" s="87"/>
      <c r="H86" s="75">
        <f t="shared" si="3"/>
        <v>18119773</v>
      </c>
    </row>
    <row r="87" spans="1:8" s="113" customFormat="1" ht="25.5" customHeight="1">
      <c r="A87" s="210"/>
      <c r="B87" s="212"/>
      <c r="C87" s="210"/>
      <c r="D87" s="206"/>
      <c r="E87" s="161" t="s">
        <v>167</v>
      </c>
      <c r="F87" s="182">
        <f>7680000</f>
        <v>7680000</v>
      </c>
      <c r="G87" s="161"/>
      <c r="H87" s="182">
        <f t="shared" si="3"/>
        <v>7680000</v>
      </c>
    </row>
    <row r="88" spans="1:8" s="113" customFormat="1" ht="31.5">
      <c r="A88" s="179"/>
      <c r="B88" s="179" t="s">
        <v>282</v>
      </c>
      <c r="C88" s="169" t="s">
        <v>98</v>
      </c>
      <c r="D88" s="176" t="s">
        <v>455</v>
      </c>
      <c r="E88" s="174" t="s">
        <v>448</v>
      </c>
      <c r="F88" s="77">
        <f>241392+3795</f>
        <v>245187</v>
      </c>
      <c r="G88" s="77"/>
      <c r="H88" s="75">
        <f t="shared" si="3"/>
        <v>245187</v>
      </c>
    </row>
    <row r="89" spans="1:8" s="113" customFormat="1" ht="47.25" customHeight="1">
      <c r="A89" s="228"/>
      <c r="B89" s="212" t="s">
        <v>380</v>
      </c>
      <c r="C89" s="209" t="s">
        <v>110</v>
      </c>
      <c r="D89" s="206" t="s">
        <v>381</v>
      </c>
      <c r="E89" s="174" t="s">
        <v>448</v>
      </c>
      <c r="F89" s="77">
        <f>24282162-1962420</f>
        <v>22319742</v>
      </c>
      <c r="G89" s="77"/>
      <c r="H89" s="75">
        <f t="shared" si="3"/>
        <v>22319742</v>
      </c>
    </row>
    <row r="90" spans="1:8" s="113" customFormat="1" ht="51" customHeight="1" hidden="1">
      <c r="A90" s="228"/>
      <c r="B90" s="212"/>
      <c r="C90" s="207"/>
      <c r="D90" s="206"/>
      <c r="E90" s="101" t="s">
        <v>132</v>
      </c>
      <c r="F90" s="86"/>
      <c r="G90" s="89"/>
      <c r="H90" s="92">
        <f t="shared" si="3"/>
        <v>0</v>
      </c>
    </row>
    <row r="91" spans="1:9" s="113" customFormat="1" ht="43.5" customHeight="1">
      <c r="A91" s="172"/>
      <c r="B91" s="172" t="s">
        <v>225</v>
      </c>
      <c r="C91" s="172" t="s">
        <v>111</v>
      </c>
      <c r="D91" s="175" t="s">
        <v>219</v>
      </c>
      <c r="E91" s="174" t="s">
        <v>448</v>
      </c>
      <c r="F91" s="77">
        <v>1756555</v>
      </c>
      <c r="G91" s="87"/>
      <c r="H91" s="75">
        <f t="shared" si="3"/>
        <v>1756555</v>
      </c>
      <c r="I91" s="122"/>
    </row>
    <row r="92" spans="1:8" s="113" customFormat="1" ht="47.25" customHeight="1">
      <c r="A92" s="171"/>
      <c r="B92" s="171" t="s">
        <v>286</v>
      </c>
      <c r="C92" s="171" t="s">
        <v>92</v>
      </c>
      <c r="D92" s="159" t="s">
        <v>287</v>
      </c>
      <c r="E92" s="174" t="s">
        <v>448</v>
      </c>
      <c r="F92" s="79"/>
      <c r="G92" s="91">
        <v>342900</v>
      </c>
      <c r="H92" s="75">
        <f t="shared" si="3"/>
        <v>342900</v>
      </c>
    </row>
    <row r="93" spans="1:9" s="113" customFormat="1" ht="48" customHeight="1">
      <c r="A93" s="171"/>
      <c r="B93" s="171" t="s">
        <v>235</v>
      </c>
      <c r="C93" s="171" t="s">
        <v>113</v>
      </c>
      <c r="D93" s="159" t="s">
        <v>452</v>
      </c>
      <c r="E93" s="174" t="s">
        <v>448</v>
      </c>
      <c r="F93" s="77">
        <f>440100+4633716-3475290</f>
        <v>1598526</v>
      </c>
      <c r="G93" s="104"/>
      <c r="H93" s="75">
        <f t="shared" si="3"/>
        <v>1598526</v>
      </c>
      <c r="I93" s="122"/>
    </row>
    <row r="94" spans="1:9" s="113" customFormat="1" ht="50.25" customHeight="1" hidden="1">
      <c r="A94" s="171"/>
      <c r="B94" s="171" t="s">
        <v>289</v>
      </c>
      <c r="C94" s="171" t="s">
        <v>113</v>
      </c>
      <c r="D94" s="159" t="s">
        <v>453</v>
      </c>
      <c r="E94" s="174" t="s">
        <v>448</v>
      </c>
      <c r="F94" s="77">
        <f>1073287-1073287</f>
        <v>0</v>
      </c>
      <c r="G94" s="104"/>
      <c r="H94" s="75">
        <f t="shared" si="3"/>
        <v>0</v>
      </c>
      <c r="I94" s="122"/>
    </row>
    <row r="95" spans="1:9" s="113" customFormat="1" ht="52.5" customHeight="1">
      <c r="A95" s="171"/>
      <c r="B95" s="171" t="s">
        <v>187</v>
      </c>
      <c r="C95" s="171" t="s">
        <v>113</v>
      </c>
      <c r="D95" s="159" t="s">
        <v>191</v>
      </c>
      <c r="E95" s="174" t="s">
        <v>448</v>
      </c>
      <c r="F95" s="77">
        <f>3895736-2840933</f>
        <v>1054803</v>
      </c>
      <c r="G95" s="104"/>
      <c r="H95" s="75">
        <f t="shared" si="3"/>
        <v>1054803</v>
      </c>
      <c r="I95" s="122"/>
    </row>
    <row r="96" spans="1:9" s="113" customFormat="1" ht="54.75" customHeight="1">
      <c r="A96" s="171"/>
      <c r="B96" s="171" t="s">
        <v>319</v>
      </c>
      <c r="C96" s="171" t="s">
        <v>113</v>
      </c>
      <c r="D96" s="159" t="s">
        <v>215</v>
      </c>
      <c r="E96" s="174" t="s">
        <v>448</v>
      </c>
      <c r="F96" s="77">
        <f>1760400+43900228-32925170</f>
        <v>12735458</v>
      </c>
      <c r="G96" s="104"/>
      <c r="H96" s="75">
        <f t="shared" si="3"/>
        <v>12735458</v>
      </c>
      <c r="I96" s="122"/>
    </row>
    <row r="97" spans="1:8" s="113" customFormat="1" ht="43.5" customHeight="1" hidden="1">
      <c r="A97" s="99"/>
      <c r="B97" s="99" t="s">
        <v>393</v>
      </c>
      <c r="C97" s="99"/>
      <c r="D97" s="100" t="s">
        <v>397</v>
      </c>
      <c r="E97" s="159"/>
      <c r="F97" s="81">
        <f>F98</f>
        <v>0</v>
      </c>
      <c r="G97" s="81">
        <f>G98</f>
        <v>0</v>
      </c>
      <c r="H97" s="81">
        <f>H98</f>
        <v>0</v>
      </c>
    </row>
    <row r="98" spans="1:8" s="113" customFormat="1" ht="49.5" customHeight="1" hidden="1">
      <c r="A98" s="171"/>
      <c r="B98" s="105" t="s">
        <v>382</v>
      </c>
      <c r="C98" s="171" t="s">
        <v>90</v>
      </c>
      <c r="D98" s="159" t="s">
        <v>383</v>
      </c>
      <c r="E98" s="174" t="s">
        <v>151</v>
      </c>
      <c r="F98" s="77"/>
      <c r="G98" s="91"/>
      <c r="H98" s="75">
        <f t="shared" si="3"/>
        <v>0</v>
      </c>
    </row>
    <row r="99" spans="1:8" s="113" customFormat="1" ht="47.25" customHeight="1" hidden="1">
      <c r="A99" s="99"/>
      <c r="B99" s="99" t="s">
        <v>404</v>
      </c>
      <c r="C99" s="99"/>
      <c r="D99" s="100" t="s">
        <v>405</v>
      </c>
      <c r="E99" s="174"/>
      <c r="F99" s="81">
        <f>F100</f>
        <v>0</v>
      </c>
      <c r="G99" s="81">
        <f>G100</f>
        <v>0</v>
      </c>
      <c r="H99" s="81">
        <f>H100</f>
        <v>0</v>
      </c>
    </row>
    <row r="100" spans="1:8" s="113" customFormat="1" ht="55.5" customHeight="1" hidden="1">
      <c r="A100" s="171"/>
      <c r="B100" s="171" t="s">
        <v>382</v>
      </c>
      <c r="C100" s="171" t="s">
        <v>90</v>
      </c>
      <c r="D100" s="159" t="s">
        <v>383</v>
      </c>
      <c r="E100" s="174" t="s">
        <v>151</v>
      </c>
      <c r="F100" s="77"/>
      <c r="G100" s="91"/>
      <c r="H100" s="75">
        <f>F100+G100</f>
        <v>0</v>
      </c>
    </row>
    <row r="101" spans="1:8" s="113" customFormat="1" ht="35.25" customHeight="1">
      <c r="A101" s="99"/>
      <c r="B101" s="99" t="s">
        <v>365</v>
      </c>
      <c r="C101" s="96"/>
      <c r="D101" s="100" t="s">
        <v>256</v>
      </c>
      <c r="E101" s="159"/>
      <c r="F101" s="81">
        <f>F102+F104+F105+F107+F108+F109+F110+F112+F114+F117+F118</f>
        <v>5178021</v>
      </c>
      <c r="G101" s="81">
        <f>G102+G104+G105+G107+G108+G109+G110+G112+G114+G117+G118</f>
        <v>70689</v>
      </c>
      <c r="H101" s="81">
        <f>H102+H104+H105+H107+H108+H109+H110+H112+H114+H117+H118</f>
        <v>5248710</v>
      </c>
    </row>
    <row r="102" spans="1:8" s="113" customFormat="1" ht="31.5" hidden="1">
      <c r="A102" s="228"/>
      <c r="B102" s="212" t="s">
        <v>376</v>
      </c>
      <c r="C102" s="209" t="s">
        <v>114</v>
      </c>
      <c r="D102" s="206" t="s">
        <v>377</v>
      </c>
      <c r="E102" s="159" t="s">
        <v>156</v>
      </c>
      <c r="F102" s="77"/>
      <c r="G102" s="75"/>
      <c r="H102" s="91">
        <f>G102+F102</f>
        <v>0</v>
      </c>
    </row>
    <row r="103" spans="1:8" s="113" customFormat="1" ht="65.25" customHeight="1" hidden="1">
      <c r="A103" s="228"/>
      <c r="B103" s="212"/>
      <c r="C103" s="210"/>
      <c r="D103" s="206"/>
      <c r="E103" s="159" t="s">
        <v>339</v>
      </c>
      <c r="F103" s="77"/>
      <c r="G103" s="75"/>
      <c r="H103" s="91">
        <f aca="true" t="shared" si="4" ref="H103:H117">G103+F103</f>
        <v>0</v>
      </c>
    </row>
    <row r="104" spans="1:8" s="113" customFormat="1" ht="31.5">
      <c r="A104" s="228"/>
      <c r="B104" s="212" t="s">
        <v>378</v>
      </c>
      <c r="C104" s="209" t="s">
        <v>115</v>
      </c>
      <c r="D104" s="206" t="s">
        <v>379</v>
      </c>
      <c r="E104" s="159" t="s">
        <v>182</v>
      </c>
      <c r="F104" s="77">
        <v>1010838</v>
      </c>
      <c r="G104" s="77"/>
      <c r="H104" s="91">
        <f t="shared" si="4"/>
        <v>1010838</v>
      </c>
    </row>
    <row r="105" spans="1:8" s="113" customFormat="1" ht="47.25" hidden="1">
      <c r="A105" s="228"/>
      <c r="B105" s="212"/>
      <c r="C105" s="207"/>
      <c r="D105" s="206"/>
      <c r="E105" s="101" t="s">
        <v>132</v>
      </c>
      <c r="F105" s="83"/>
      <c r="G105" s="102"/>
      <c r="H105" s="91">
        <f t="shared" si="4"/>
        <v>0</v>
      </c>
    </row>
    <row r="106" spans="1:8" s="113" customFormat="1" ht="62.25" customHeight="1" hidden="1">
      <c r="A106" s="228"/>
      <c r="B106" s="212"/>
      <c r="C106" s="210"/>
      <c r="D106" s="206"/>
      <c r="E106" s="159" t="s">
        <v>86</v>
      </c>
      <c r="F106" s="132"/>
      <c r="G106" s="78"/>
      <c r="H106" s="91">
        <f t="shared" si="4"/>
        <v>0</v>
      </c>
    </row>
    <row r="107" spans="1:8" s="113" customFormat="1" ht="54" customHeight="1">
      <c r="A107" s="209"/>
      <c r="B107" s="222" t="s">
        <v>386</v>
      </c>
      <c r="C107" s="209" t="s">
        <v>116</v>
      </c>
      <c r="D107" s="225" t="s">
        <v>387</v>
      </c>
      <c r="E107" s="159" t="s">
        <v>182</v>
      </c>
      <c r="F107" s="77"/>
      <c r="G107" s="77">
        <v>70689</v>
      </c>
      <c r="H107" s="91">
        <f t="shared" si="4"/>
        <v>70689</v>
      </c>
    </row>
    <row r="108" spans="1:8" s="113" customFormat="1" ht="47.25" hidden="1">
      <c r="A108" s="208"/>
      <c r="B108" s="223"/>
      <c r="C108" s="210"/>
      <c r="D108" s="226"/>
      <c r="E108" s="101" t="s">
        <v>132</v>
      </c>
      <c r="F108" s="88"/>
      <c r="G108" s="102"/>
      <c r="H108" s="91">
        <f t="shared" si="4"/>
        <v>0</v>
      </c>
    </row>
    <row r="109" spans="1:8" s="113" customFormat="1" ht="51" customHeight="1">
      <c r="A109" s="209"/>
      <c r="B109" s="209" t="s">
        <v>384</v>
      </c>
      <c r="C109" s="209" t="s">
        <v>96</v>
      </c>
      <c r="D109" s="215" t="s">
        <v>385</v>
      </c>
      <c r="E109" s="159" t="s">
        <v>182</v>
      </c>
      <c r="F109" s="77">
        <f>208398+113010</f>
        <v>321408</v>
      </c>
      <c r="G109" s="77"/>
      <c r="H109" s="91">
        <f t="shared" si="4"/>
        <v>321408</v>
      </c>
    </row>
    <row r="110" spans="1:8" s="124" customFormat="1" ht="52.5" customHeight="1" hidden="1">
      <c r="A110" s="207"/>
      <c r="B110" s="207"/>
      <c r="C110" s="207"/>
      <c r="D110" s="219"/>
      <c r="E110" s="111" t="s">
        <v>132</v>
      </c>
      <c r="F110" s="93"/>
      <c r="G110" s="93"/>
      <c r="H110" s="93">
        <f>G110+F110</f>
        <v>0</v>
      </c>
    </row>
    <row r="111" spans="1:8" s="113" customFormat="1" ht="62.25" customHeight="1" hidden="1">
      <c r="A111" s="207"/>
      <c r="B111" s="207"/>
      <c r="C111" s="210"/>
      <c r="D111" s="219"/>
      <c r="E111" s="159" t="s">
        <v>86</v>
      </c>
      <c r="F111" s="131"/>
      <c r="G111" s="78"/>
      <c r="H111" s="91">
        <f t="shared" si="4"/>
        <v>0</v>
      </c>
    </row>
    <row r="112" spans="1:9" s="113" customFormat="1" ht="31.5">
      <c r="A112" s="220"/>
      <c r="B112" s="220">
        <v>110300</v>
      </c>
      <c r="C112" s="172" t="s">
        <v>118</v>
      </c>
      <c r="D112" s="215" t="s">
        <v>232</v>
      </c>
      <c r="E112" s="159" t="s">
        <v>182</v>
      </c>
      <c r="F112" s="76">
        <v>1892351</v>
      </c>
      <c r="G112" s="78"/>
      <c r="H112" s="91">
        <f t="shared" si="4"/>
        <v>1892351</v>
      </c>
      <c r="I112" s="122"/>
    </row>
    <row r="113" spans="1:8" s="113" customFormat="1" ht="63" customHeight="1" hidden="1">
      <c r="A113" s="221"/>
      <c r="B113" s="221"/>
      <c r="C113" s="165"/>
      <c r="D113" s="216"/>
      <c r="E113" s="159" t="s">
        <v>212</v>
      </c>
      <c r="F113" s="76"/>
      <c r="G113" s="78"/>
      <c r="H113" s="91">
        <f t="shared" si="4"/>
        <v>0</v>
      </c>
    </row>
    <row r="114" spans="1:8" s="113" customFormat="1" ht="51" customHeight="1">
      <c r="A114" s="185"/>
      <c r="B114" s="148">
        <v>110502</v>
      </c>
      <c r="C114" s="172" t="s">
        <v>117</v>
      </c>
      <c r="D114" s="174" t="s">
        <v>220</v>
      </c>
      <c r="E114" s="159" t="s">
        <v>182</v>
      </c>
      <c r="F114" s="80">
        <f>1127787+825637</f>
        <v>1953424</v>
      </c>
      <c r="G114" s="80"/>
      <c r="H114" s="91">
        <f t="shared" si="4"/>
        <v>1953424</v>
      </c>
    </row>
    <row r="115" spans="1:8" s="113" customFormat="1" ht="55.5" customHeight="1" hidden="1">
      <c r="A115" s="185"/>
      <c r="B115" s="148"/>
      <c r="C115" s="166"/>
      <c r="D115" s="174"/>
      <c r="E115" s="159" t="s">
        <v>341</v>
      </c>
      <c r="F115" s="80"/>
      <c r="G115" s="104"/>
      <c r="H115" s="91">
        <f t="shared" si="4"/>
        <v>0</v>
      </c>
    </row>
    <row r="116" spans="1:8" s="113" customFormat="1" ht="68.25" customHeight="1" hidden="1">
      <c r="A116" s="185"/>
      <c r="B116" s="148"/>
      <c r="C116" s="166"/>
      <c r="D116" s="174"/>
      <c r="E116" s="159" t="s">
        <v>339</v>
      </c>
      <c r="F116" s="80"/>
      <c r="G116" s="104"/>
      <c r="H116" s="91">
        <f t="shared" si="4"/>
        <v>0</v>
      </c>
    </row>
    <row r="117" spans="1:8" s="113" customFormat="1" ht="31.5" hidden="1">
      <c r="A117" s="171"/>
      <c r="B117" s="171" t="s">
        <v>286</v>
      </c>
      <c r="C117" s="171" t="s">
        <v>92</v>
      </c>
      <c r="D117" s="159" t="s">
        <v>287</v>
      </c>
      <c r="E117" s="159" t="s">
        <v>156</v>
      </c>
      <c r="F117" s="79"/>
      <c r="G117" s="75"/>
      <c r="H117" s="91">
        <f t="shared" si="4"/>
        <v>0</v>
      </c>
    </row>
    <row r="118" spans="1:8" s="113" customFormat="1" ht="66.75" customHeight="1" hidden="1">
      <c r="A118" s="171"/>
      <c r="B118" s="171" t="s">
        <v>273</v>
      </c>
      <c r="C118" s="171" t="s">
        <v>93</v>
      </c>
      <c r="D118" s="159" t="s">
        <v>441</v>
      </c>
      <c r="E118" s="159" t="s">
        <v>141</v>
      </c>
      <c r="F118" s="79"/>
      <c r="G118" s="75"/>
      <c r="H118" s="91">
        <f>G118+F118</f>
        <v>0</v>
      </c>
    </row>
    <row r="119" spans="1:8" s="113" customFormat="1" ht="54" customHeight="1">
      <c r="A119" s="99"/>
      <c r="B119" s="99" t="s">
        <v>364</v>
      </c>
      <c r="C119" s="99"/>
      <c r="D119" s="100" t="s">
        <v>390</v>
      </c>
      <c r="E119" s="159"/>
      <c r="F119" s="81">
        <f>F120+F121+F122+F124+F123</f>
        <v>0</v>
      </c>
      <c r="G119" s="81">
        <f>G120+G121+G122+G124+G123</f>
        <v>10280415</v>
      </c>
      <c r="H119" s="81">
        <f>H120+H121+H122+H124+H123</f>
        <v>10280415</v>
      </c>
    </row>
    <row r="120" spans="1:8" s="113" customFormat="1" ht="51.75" customHeight="1" hidden="1">
      <c r="A120" s="171"/>
      <c r="B120" s="171" t="s">
        <v>382</v>
      </c>
      <c r="C120" s="171" t="s">
        <v>90</v>
      </c>
      <c r="D120" s="159" t="s">
        <v>383</v>
      </c>
      <c r="E120" s="174" t="s">
        <v>151</v>
      </c>
      <c r="F120" s="77"/>
      <c r="G120" s="75"/>
      <c r="H120" s="75">
        <f aca="true" t="shared" si="5" ref="H120:H128">F120+G120</f>
        <v>0</v>
      </c>
    </row>
    <row r="121" spans="1:8" s="113" customFormat="1" ht="26.25" customHeight="1" hidden="1">
      <c r="A121" s="172"/>
      <c r="B121" s="217" t="s">
        <v>286</v>
      </c>
      <c r="C121" s="222" t="s">
        <v>92</v>
      </c>
      <c r="D121" s="215" t="s">
        <v>287</v>
      </c>
      <c r="E121" s="174"/>
      <c r="F121" s="79"/>
      <c r="G121" s="75"/>
      <c r="H121" s="75">
        <f t="shared" si="5"/>
        <v>0</v>
      </c>
    </row>
    <row r="122" spans="1:8" s="113" customFormat="1" ht="45" customHeight="1">
      <c r="A122" s="170"/>
      <c r="B122" s="218"/>
      <c r="C122" s="227"/>
      <c r="D122" s="216"/>
      <c r="E122" s="174" t="s">
        <v>166</v>
      </c>
      <c r="F122" s="79"/>
      <c r="G122" s="87">
        <v>10280415</v>
      </c>
      <c r="H122" s="75">
        <f>G122+F122</f>
        <v>10280415</v>
      </c>
    </row>
    <row r="123" spans="1:9" s="113" customFormat="1" ht="60.75" customHeight="1" hidden="1">
      <c r="A123" s="178"/>
      <c r="B123" s="179" t="s">
        <v>304</v>
      </c>
      <c r="C123" s="172" t="s">
        <v>100</v>
      </c>
      <c r="D123" s="175" t="s">
        <v>438</v>
      </c>
      <c r="E123" s="174" t="s">
        <v>134</v>
      </c>
      <c r="F123" s="77"/>
      <c r="G123" s="77"/>
      <c r="H123" s="75">
        <f t="shared" si="5"/>
        <v>0</v>
      </c>
      <c r="I123" s="122"/>
    </row>
    <row r="124" spans="1:9" s="113" customFormat="1" ht="36.75" customHeight="1" hidden="1">
      <c r="A124" s="173"/>
      <c r="B124" s="170" t="s">
        <v>279</v>
      </c>
      <c r="C124" s="171" t="s">
        <v>93</v>
      </c>
      <c r="D124" s="159" t="s">
        <v>294</v>
      </c>
      <c r="E124" s="90" t="s">
        <v>133</v>
      </c>
      <c r="F124" s="77"/>
      <c r="G124" s="87"/>
      <c r="H124" s="75">
        <f>G124+F124</f>
        <v>0</v>
      </c>
      <c r="I124" s="122"/>
    </row>
    <row r="125" spans="1:8" s="113" customFormat="1" ht="45.75" customHeight="1">
      <c r="A125" s="99"/>
      <c r="B125" s="99" t="s">
        <v>362</v>
      </c>
      <c r="C125" s="99"/>
      <c r="D125" s="100" t="s">
        <v>445</v>
      </c>
      <c r="E125" s="159"/>
      <c r="F125" s="142">
        <f>F126+F128+F129+F130+F131+F132+F134+F135+F136+F137+F142+F143+F144+F145+F146+F147+F148+F149+F150</f>
        <v>287455469</v>
      </c>
      <c r="G125" s="142">
        <f>G126+G128+G129+G130+G131+G132+G134+G135+G136+G137+G142+G143+G144+G145+G146+G147+G148+G149+G150</f>
        <v>438545108</v>
      </c>
      <c r="H125" s="142">
        <f>H126+H128+H129+H130+H131+H132+H134+H135+H136+H137+H142+H143+H144+H145+H146+H147+H148+H149+H150</f>
        <v>726000577</v>
      </c>
    </row>
    <row r="126" spans="1:8" s="135" customFormat="1" ht="49.5" customHeight="1" hidden="1">
      <c r="A126" s="209"/>
      <c r="B126" s="209" t="s">
        <v>382</v>
      </c>
      <c r="C126" s="171" t="s">
        <v>90</v>
      </c>
      <c r="D126" s="215" t="s">
        <v>383</v>
      </c>
      <c r="E126" s="174" t="s">
        <v>151</v>
      </c>
      <c r="F126" s="81"/>
      <c r="G126" s="75"/>
      <c r="H126" s="75">
        <f t="shared" si="5"/>
        <v>0</v>
      </c>
    </row>
    <row r="127" spans="1:8" s="113" customFormat="1" ht="61.5" customHeight="1" hidden="1">
      <c r="A127" s="210"/>
      <c r="B127" s="210"/>
      <c r="C127" s="171" t="s">
        <v>90</v>
      </c>
      <c r="D127" s="216"/>
      <c r="E127" s="159" t="s">
        <v>86</v>
      </c>
      <c r="F127" s="131"/>
      <c r="G127" s="75"/>
      <c r="H127" s="75">
        <f t="shared" si="5"/>
        <v>0</v>
      </c>
    </row>
    <row r="128" spans="1:9" s="113" customFormat="1" ht="31.5">
      <c r="A128" s="172"/>
      <c r="B128" s="172" t="s">
        <v>288</v>
      </c>
      <c r="C128" s="169" t="s">
        <v>112</v>
      </c>
      <c r="D128" s="172" t="s">
        <v>295</v>
      </c>
      <c r="E128" s="174" t="s">
        <v>159</v>
      </c>
      <c r="F128" s="77">
        <v>353900</v>
      </c>
      <c r="G128" s="87"/>
      <c r="H128" s="75">
        <f t="shared" si="5"/>
        <v>353900</v>
      </c>
      <c r="I128" s="122"/>
    </row>
    <row r="129" spans="1:9" s="113" customFormat="1" ht="31.5">
      <c r="A129" s="172"/>
      <c r="B129" s="213" t="s">
        <v>436</v>
      </c>
      <c r="C129" s="209" t="s">
        <v>119</v>
      </c>
      <c r="D129" s="215" t="s">
        <v>437</v>
      </c>
      <c r="E129" s="174" t="s">
        <v>159</v>
      </c>
      <c r="F129" s="77">
        <v>34949374</v>
      </c>
      <c r="G129" s="87"/>
      <c r="H129" s="75">
        <f aca="true" t="shared" si="6" ref="H129:H143">F129+G129</f>
        <v>34949374</v>
      </c>
      <c r="I129" s="122"/>
    </row>
    <row r="130" spans="1:9" s="113" customFormat="1" ht="47.25" hidden="1">
      <c r="A130" s="170"/>
      <c r="B130" s="214"/>
      <c r="C130" s="210"/>
      <c r="D130" s="216"/>
      <c r="E130" s="101" t="s">
        <v>132</v>
      </c>
      <c r="F130" s="82"/>
      <c r="G130" s="87"/>
      <c r="H130" s="75">
        <f>F130+G130</f>
        <v>0</v>
      </c>
      <c r="I130" s="122"/>
    </row>
    <row r="131" spans="1:8" s="113" customFormat="1" ht="31.5">
      <c r="A131" s="209"/>
      <c r="B131" s="209" t="s">
        <v>316</v>
      </c>
      <c r="C131" s="209" t="s">
        <v>119</v>
      </c>
      <c r="D131" s="215" t="s">
        <v>317</v>
      </c>
      <c r="E131" s="174" t="s">
        <v>159</v>
      </c>
      <c r="F131" s="77"/>
      <c r="G131" s="75">
        <f>192105143-17156862+17156862</f>
        <v>192105143</v>
      </c>
      <c r="H131" s="75">
        <f t="shared" si="6"/>
        <v>192105143</v>
      </c>
    </row>
    <row r="132" spans="1:8" s="113" customFormat="1" ht="47.25" hidden="1">
      <c r="A132" s="210"/>
      <c r="B132" s="210"/>
      <c r="C132" s="210"/>
      <c r="D132" s="216"/>
      <c r="E132" s="159" t="s">
        <v>132</v>
      </c>
      <c r="F132" s="77"/>
      <c r="G132" s="87"/>
      <c r="H132" s="75">
        <f>F132+G132</f>
        <v>0</v>
      </c>
    </row>
    <row r="133" spans="1:9" s="113" customFormat="1" ht="47.25" customHeight="1" hidden="1">
      <c r="A133" s="172"/>
      <c r="B133" s="172" t="s">
        <v>49</v>
      </c>
      <c r="C133" s="172"/>
      <c r="D133" s="175" t="s">
        <v>216</v>
      </c>
      <c r="E133" s="159" t="s">
        <v>534</v>
      </c>
      <c r="F133" s="77"/>
      <c r="G133" s="87"/>
      <c r="H133" s="75">
        <f t="shared" si="6"/>
        <v>0</v>
      </c>
      <c r="I133" s="122"/>
    </row>
    <row r="134" spans="1:8" s="113" customFormat="1" ht="51.75" customHeight="1">
      <c r="A134" s="172"/>
      <c r="B134" s="167" t="s">
        <v>480</v>
      </c>
      <c r="C134" s="172" t="s">
        <v>119</v>
      </c>
      <c r="D134" s="175" t="s">
        <v>481</v>
      </c>
      <c r="E134" s="174" t="s">
        <v>159</v>
      </c>
      <c r="F134" s="77"/>
      <c r="G134" s="75">
        <f>15000000+17156862-17156862</f>
        <v>15000000</v>
      </c>
      <c r="H134" s="75">
        <f t="shared" si="6"/>
        <v>15000000</v>
      </c>
    </row>
    <row r="135" spans="1:9" s="113" customFormat="1" ht="51" customHeight="1">
      <c r="A135" s="209"/>
      <c r="B135" s="209" t="s">
        <v>296</v>
      </c>
      <c r="C135" s="209" t="s">
        <v>120</v>
      </c>
      <c r="D135" s="211" t="s">
        <v>318</v>
      </c>
      <c r="E135" s="174" t="s">
        <v>159</v>
      </c>
      <c r="F135" s="77">
        <v>83027247</v>
      </c>
      <c r="G135" s="77">
        <f>1922195+95000</f>
        <v>2017195</v>
      </c>
      <c r="H135" s="75">
        <f t="shared" si="6"/>
        <v>85044442</v>
      </c>
      <c r="I135" s="122"/>
    </row>
    <row r="136" spans="1:9" s="113" customFormat="1" ht="48.75" customHeight="1" hidden="1">
      <c r="A136" s="207"/>
      <c r="B136" s="207"/>
      <c r="C136" s="207"/>
      <c r="D136" s="211"/>
      <c r="E136" s="101" t="s">
        <v>132</v>
      </c>
      <c r="F136" s="82"/>
      <c r="G136" s="102"/>
      <c r="H136" s="102">
        <f>F136+G136</f>
        <v>0</v>
      </c>
      <c r="I136" s="122"/>
    </row>
    <row r="137" spans="1:8" s="113" customFormat="1" ht="51" customHeight="1">
      <c r="A137" s="228"/>
      <c r="B137" s="228" t="s">
        <v>286</v>
      </c>
      <c r="C137" s="172" t="s">
        <v>92</v>
      </c>
      <c r="D137" s="211" t="s">
        <v>287</v>
      </c>
      <c r="E137" s="174" t="s">
        <v>159</v>
      </c>
      <c r="F137" s="79"/>
      <c r="G137" s="91">
        <f>140523956-302260-3900</f>
        <v>140217796</v>
      </c>
      <c r="H137" s="75">
        <f t="shared" si="6"/>
        <v>140217796</v>
      </c>
    </row>
    <row r="138" spans="1:8" s="113" customFormat="1" ht="51" customHeight="1" hidden="1">
      <c r="A138" s="228"/>
      <c r="B138" s="228"/>
      <c r="C138" s="169"/>
      <c r="D138" s="211"/>
      <c r="E138" s="159" t="s">
        <v>324</v>
      </c>
      <c r="F138" s="79"/>
      <c r="G138" s="91"/>
      <c r="H138" s="75">
        <f t="shared" si="6"/>
        <v>0</v>
      </c>
    </row>
    <row r="139" spans="1:8" s="113" customFormat="1" ht="31.5" customHeight="1" hidden="1">
      <c r="A139" s="228"/>
      <c r="B139" s="228"/>
      <c r="C139" s="170"/>
      <c r="D139" s="211"/>
      <c r="E139" s="101" t="s">
        <v>87</v>
      </c>
      <c r="F139" s="79"/>
      <c r="G139" s="89"/>
      <c r="H139" s="102">
        <f t="shared" si="6"/>
        <v>0</v>
      </c>
    </row>
    <row r="140" spans="1:8" s="113" customFormat="1" ht="54.75" customHeight="1" hidden="1">
      <c r="A140" s="209"/>
      <c r="B140" s="209" t="s">
        <v>241</v>
      </c>
      <c r="C140" s="172" t="s">
        <v>103</v>
      </c>
      <c r="D140" s="215" t="s">
        <v>421</v>
      </c>
      <c r="E140" s="174" t="s">
        <v>137</v>
      </c>
      <c r="F140" s="79"/>
      <c r="G140" s="75"/>
      <c r="H140" s="75">
        <f t="shared" si="6"/>
        <v>0</v>
      </c>
    </row>
    <row r="141" spans="1:8" s="113" customFormat="1" ht="84" customHeight="1" hidden="1">
      <c r="A141" s="207"/>
      <c r="B141" s="207"/>
      <c r="C141" s="169"/>
      <c r="D141" s="219"/>
      <c r="E141" s="159" t="s">
        <v>487</v>
      </c>
      <c r="F141" s="79"/>
      <c r="G141" s="75"/>
      <c r="H141" s="75">
        <f t="shared" si="6"/>
        <v>0</v>
      </c>
    </row>
    <row r="142" spans="1:8" s="113" customFormat="1" ht="51.75" customHeight="1">
      <c r="A142" s="171"/>
      <c r="B142" s="151" t="s">
        <v>298</v>
      </c>
      <c r="C142" s="171" t="s">
        <v>121</v>
      </c>
      <c r="D142" s="174" t="s">
        <v>299</v>
      </c>
      <c r="E142" s="174" t="s">
        <v>159</v>
      </c>
      <c r="F142" s="79">
        <v>115685741</v>
      </c>
      <c r="G142" s="79">
        <f>87086314+207260+3900</f>
        <v>87297474</v>
      </c>
      <c r="H142" s="75">
        <f t="shared" si="6"/>
        <v>202983215</v>
      </c>
    </row>
    <row r="143" spans="1:8" s="113" customFormat="1" ht="53.25" customHeight="1" hidden="1">
      <c r="A143" s="175"/>
      <c r="B143" s="175">
        <v>180409</v>
      </c>
      <c r="C143" s="172" t="s">
        <v>92</v>
      </c>
      <c r="D143" s="153" t="s">
        <v>444</v>
      </c>
      <c r="E143" s="175" t="s">
        <v>137</v>
      </c>
      <c r="F143" s="150"/>
      <c r="G143" s="149"/>
      <c r="H143" s="112">
        <f t="shared" si="6"/>
        <v>0</v>
      </c>
    </row>
    <row r="144" spans="1:8" s="113" customFormat="1" ht="54" customHeight="1" hidden="1">
      <c r="A144" s="176"/>
      <c r="B144" s="146"/>
      <c r="C144" s="169"/>
      <c r="D144" s="181"/>
      <c r="E144" s="101" t="s">
        <v>132</v>
      </c>
      <c r="F144" s="82"/>
      <c r="G144" s="102"/>
      <c r="H144" s="102">
        <f>F144+G144</f>
        <v>0</v>
      </c>
    </row>
    <row r="145" spans="1:8" s="113" customFormat="1" ht="31.5" hidden="1">
      <c r="A145" s="171"/>
      <c r="B145" s="159">
        <v>200700</v>
      </c>
      <c r="C145" s="171" t="s">
        <v>101</v>
      </c>
      <c r="D145" s="174" t="s">
        <v>342</v>
      </c>
      <c r="E145" s="159" t="s">
        <v>181</v>
      </c>
      <c r="F145" s="79"/>
      <c r="G145" s="79">
        <f>1907500-297500-1610000</f>
        <v>0</v>
      </c>
      <c r="H145" s="75">
        <f aca="true" t="shared" si="7" ref="H145:H161">F145+G145</f>
        <v>0</v>
      </c>
    </row>
    <row r="146" spans="1:8" s="135" customFormat="1" ht="60" customHeight="1" hidden="1">
      <c r="A146" s="170"/>
      <c r="B146" s="158">
        <v>210105</v>
      </c>
      <c r="C146" s="170" t="s">
        <v>125</v>
      </c>
      <c r="D146" s="138" t="s">
        <v>291</v>
      </c>
      <c r="E146" s="174" t="s">
        <v>137</v>
      </c>
      <c r="F146" s="79"/>
      <c r="G146" s="79"/>
      <c r="H146" s="75">
        <f t="shared" si="7"/>
        <v>0</v>
      </c>
    </row>
    <row r="147" spans="1:8" s="113" customFormat="1" ht="52.5" customHeight="1">
      <c r="A147" s="171"/>
      <c r="B147" s="159">
        <v>240601</v>
      </c>
      <c r="C147" s="171" t="s">
        <v>102</v>
      </c>
      <c r="D147" s="159" t="s">
        <v>308</v>
      </c>
      <c r="E147" s="159" t="s">
        <v>181</v>
      </c>
      <c r="F147" s="79"/>
      <c r="G147" s="79">
        <f>297500+1610000</f>
        <v>1907500</v>
      </c>
      <c r="H147" s="75">
        <f t="shared" si="7"/>
        <v>1907500</v>
      </c>
    </row>
    <row r="148" spans="1:9" s="113" customFormat="1" ht="48.75" customHeight="1">
      <c r="A148" s="207"/>
      <c r="B148" s="207" t="s">
        <v>279</v>
      </c>
      <c r="C148" s="209" t="s">
        <v>93</v>
      </c>
      <c r="D148" s="219" t="s">
        <v>294</v>
      </c>
      <c r="E148" s="174" t="s">
        <v>159</v>
      </c>
      <c r="F148" s="77">
        <f>308836+50000000+2776424</f>
        <v>53085260</v>
      </c>
      <c r="G148" s="77"/>
      <c r="H148" s="75">
        <f t="shared" si="7"/>
        <v>53085260</v>
      </c>
      <c r="I148" s="122"/>
    </row>
    <row r="149" spans="1:8" s="113" customFormat="1" ht="48.75" customHeight="1" hidden="1">
      <c r="A149" s="207"/>
      <c r="B149" s="207"/>
      <c r="C149" s="207"/>
      <c r="D149" s="219"/>
      <c r="E149" s="159" t="s">
        <v>214</v>
      </c>
      <c r="F149" s="77"/>
      <c r="G149" s="91"/>
      <c r="H149" s="75">
        <f t="shared" si="7"/>
        <v>0</v>
      </c>
    </row>
    <row r="150" spans="1:8" s="113" customFormat="1" ht="112.5" customHeight="1">
      <c r="A150" s="207"/>
      <c r="B150" s="207"/>
      <c r="C150" s="207"/>
      <c r="D150" s="219"/>
      <c r="E150" s="159" t="s">
        <v>171</v>
      </c>
      <c r="F150" s="77">
        <v>353947</v>
      </c>
      <c r="G150" s="91"/>
      <c r="H150" s="75">
        <f t="shared" si="7"/>
        <v>353947</v>
      </c>
    </row>
    <row r="151" spans="1:8" s="113" customFormat="1" ht="47.25" customHeight="1" hidden="1">
      <c r="A151" s="208"/>
      <c r="B151" s="208"/>
      <c r="C151" s="210"/>
      <c r="D151" s="190"/>
      <c r="E151" s="101" t="s">
        <v>132</v>
      </c>
      <c r="F151" s="89">
        <f>20000-20000</f>
        <v>0</v>
      </c>
      <c r="G151" s="91"/>
      <c r="H151" s="102">
        <f t="shared" si="7"/>
        <v>0</v>
      </c>
    </row>
    <row r="152" spans="1:8" s="113" customFormat="1" ht="31.5" hidden="1">
      <c r="A152" s="99"/>
      <c r="B152" s="99" t="s">
        <v>363</v>
      </c>
      <c r="C152" s="99"/>
      <c r="D152" s="100" t="s">
        <v>255</v>
      </c>
      <c r="E152" s="159"/>
      <c r="F152" s="81">
        <f>F153+F154</f>
        <v>0</v>
      </c>
      <c r="G152" s="81">
        <f>G153+G154</f>
        <v>0</v>
      </c>
      <c r="H152" s="84">
        <f>H153+H154</f>
        <v>0</v>
      </c>
    </row>
    <row r="153" spans="1:8" s="113" customFormat="1" ht="48" customHeight="1" hidden="1">
      <c r="A153" s="171"/>
      <c r="B153" s="172" t="s">
        <v>382</v>
      </c>
      <c r="C153" s="172" t="s">
        <v>90</v>
      </c>
      <c r="D153" s="175" t="s">
        <v>383</v>
      </c>
      <c r="E153" s="174" t="s">
        <v>151</v>
      </c>
      <c r="F153" s="77"/>
      <c r="G153" s="75"/>
      <c r="H153" s="75">
        <f t="shared" si="7"/>
        <v>0</v>
      </c>
    </row>
    <row r="154" spans="1:9" s="113" customFormat="1" ht="67.5" customHeight="1" hidden="1">
      <c r="A154" s="171"/>
      <c r="B154" s="151" t="s">
        <v>279</v>
      </c>
      <c r="C154" s="173" t="s">
        <v>93</v>
      </c>
      <c r="D154" s="159" t="s">
        <v>294</v>
      </c>
      <c r="E154" s="174" t="s">
        <v>157</v>
      </c>
      <c r="F154" s="77"/>
      <c r="G154" s="87"/>
      <c r="H154" s="75">
        <f>F154+G154</f>
        <v>0</v>
      </c>
      <c r="I154" s="122"/>
    </row>
    <row r="155" spans="1:8" s="113" customFormat="1" ht="31.5">
      <c r="A155" s="99"/>
      <c r="B155" s="99" t="s">
        <v>367</v>
      </c>
      <c r="C155" s="99"/>
      <c r="D155" s="100" t="s">
        <v>257</v>
      </c>
      <c r="E155" s="159"/>
      <c r="F155" s="81">
        <f>F156+F157+F158+F159+F160+F161</f>
        <v>391511</v>
      </c>
      <c r="G155" s="81">
        <f>G156+G157+G158+G159+G160+G161</f>
        <v>2462330</v>
      </c>
      <c r="H155" s="84">
        <f t="shared" si="7"/>
        <v>2853841</v>
      </c>
    </row>
    <row r="156" spans="1:8" s="113" customFormat="1" ht="49.5" customHeight="1">
      <c r="A156" s="171"/>
      <c r="B156" s="171" t="s">
        <v>382</v>
      </c>
      <c r="C156" s="172" t="s">
        <v>90</v>
      </c>
      <c r="D156" s="159" t="s">
        <v>383</v>
      </c>
      <c r="E156" s="159" t="s">
        <v>169</v>
      </c>
      <c r="F156" s="77"/>
      <c r="G156" s="75">
        <v>104770</v>
      </c>
      <c r="H156" s="75">
        <f t="shared" si="7"/>
        <v>104770</v>
      </c>
    </row>
    <row r="157" spans="1:8" s="113" customFormat="1" ht="31.5">
      <c r="A157" s="171"/>
      <c r="B157" s="171" t="s">
        <v>38</v>
      </c>
      <c r="C157" s="172" t="s">
        <v>122</v>
      </c>
      <c r="D157" s="159" t="s">
        <v>43</v>
      </c>
      <c r="E157" s="159" t="s">
        <v>169</v>
      </c>
      <c r="F157" s="77"/>
      <c r="G157" s="87">
        <v>2357560</v>
      </c>
      <c r="H157" s="75">
        <f t="shared" si="7"/>
        <v>2357560</v>
      </c>
    </row>
    <row r="158" spans="1:9" s="113" customFormat="1" ht="47.25" customHeight="1">
      <c r="A158" s="185"/>
      <c r="B158" s="185">
        <v>250404</v>
      </c>
      <c r="C158" s="228" t="s">
        <v>93</v>
      </c>
      <c r="D158" s="185" t="s">
        <v>294</v>
      </c>
      <c r="E158" s="159" t="s">
        <v>169</v>
      </c>
      <c r="F158" s="76">
        <v>391511</v>
      </c>
      <c r="G158" s="159"/>
      <c r="H158" s="75">
        <f t="shared" si="7"/>
        <v>391511</v>
      </c>
      <c r="I158" s="122"/>
    </row>
    <row r="159" spans="1:8" s="113" customFormat="1" ht="47.25" customHeight="1" hidden="1">
      <c r="A159" s="185"/>
      <c r="B159" s="185"/>
      <c r="C159" s="228"/>
      <c r="D159" s="185"/>
      <c r="E159" s="159" t="s">
        <v>428</v>
      </c>
      <c r="F159" s="76"/>
      <c r="G159" s="91"/>
      <c r="H159" s="75">
        <f t="shared" si="7"/>
        <v>0</v>
      </c>
    </row>
    <row r="160" spans="1:8" s="113" customFormat="1" ht="51" customHeight="1" hidden="1">
      <c r="A160" s="185"/>
      <c r="B160" s="185"/>
      <c r="C160" s="228"/>
      <c r="D160" s="185"/>
      <c r="E160" s="159" t="s">
        <v>533</v>
      </c>
      <c r="F160" s="76"/>
      <c r="G160" s="91"/>
      <c r="H160" s="75">
        <f t="shared" si="7"/>
        <v>0</v>
      </c>
    </row>
    <row r="161" spans="1:8" s="113" customFormat="1" ht="68.25" customHeight="1" hidden="1">
      <c r="A161" s="185"/>
      <c r="B161" s="185"/>
      <c r="C161" s="228"/>
      <c r="D161" s="185"/>
      <c r="E161" s="159" t="s">
        <v>89</v>
      </c>
      <c r="F161" s="76"/>
      <c r="G161" s="91"/>
      <c r="H161" s="75">
        <f t="shared" si="7"/>
        <v>0</v>
      </c>
    </row>
    <row r="162" spans="1:8" s="113" customFormat="1" ht="31.5" hidden="1">
      <c r="A162" s="177"/>
      <c r="B162" s="99">
        <v>50</v>
      </c>
      <c r="C162" s="171"/>
      <c r="D162" s="100" t="s">
        <v>403</v>
      </c>
      <c r="E162" s="98"/>
      <c r="F162" s="81">
        <f>F163</f>
        <v>0</v>
      </c>
      <c r="G162" s="81">
        <f>G163</f>
        <v>0</v>
      </c>
      <c r="H162" s="81">
        <f>H163</f>
        <v>0</v>
      </c>
    </row>
    <row r="163" spans="1:8" s="113" customFormat="1" ht="31.5" hidden="1">
      <c r="A163" s="166"/>
      <c r="B163" s="171" t="s">
        <v>382</v>
      </c>
      <c r="C163" s="171" t="s">
        <v>90</v>
      </c>
      <c r="D163" s="159" t="s">
        <v>383</v>
      </c>
      <c r="E163" s="174" t="s">
        <v>151</v>
      </c>
      <c r="F163" s="76"/>
      <c r="G163" s="91"/>
      <c r="H163" s="75">
        <f>G163+F163</f>
        <v>0</v>
      </c>
    </row>
    <row r="164" spans="1:8" s="113" customFormat="1" ht="31.5" customHeight="1" hidden="1">
      <c r="A164" s="99"/>
      <c r="B164" s="99" t="s">
        <v>371</v>
      </c>
      <c r="C164" s="109"/>
      <c r="D164" s="100" t="s">
        <v>261</v>
      </c>
      <c r="E164" s="100"/>
      <c r="F164" s="81">
        <f>F165+F166</f>
        <v>0</v>
      </c>
      <c r="G164" s="81">
        <f>G165+G166</f>
        <v>0</v>
      </c>
      <c r="H164" s="81">
        <f>F164+G164</f>
        <v>0</v>
      </c>
    </row>
    <row r="165" spans="1:8" s="113" customFormat="1" ht="31.5" customHeight="1" hidden="1">
      <c r="A165" s="171"/>
      <c r="B165" s="171" t="s">
        <v>382</v>
      </c>
      <c r="C165" s="171"/>
      <c r="D165" s="159" t="s">
        <v>383</v>
      </c>
      <c r="E165" s="174" t="s">
        <v>334</v>
      </c>
      <c r="F165" s="77"/>
      <c r="G165" s="77"/>
      <c r="H165" s="77">
        <f>F165+G165</f>
        <v>0</v>
      </c>
    </row>
    <row r="166" spans="1:8" s="113" customFormat="1" ht="31.5" customHeight="1" hidden="1">
      <c r="A166" s="171"/>
      <c r="B166" s="171" t="s">
        <v>243</v>
      </c>
      <c r="C166" s="171"/>
      <c r="D166" s="159" t="s">
        <v>244</v>
      </c>
      <c r="E166" s="174" t="s">
        <v>422</v>
      </c>
      <c r="F166" s="77"/>
      <c r="G166" s="75"/>
      <c r="H166" s="77">
        <f>F166+G166</f>
        <v>0</v>
      </c>
    </row>
    <row r="167" spans="1:8" s="113" customFormat="1" ht="31.5">
      <c r="A167" s="99"/>
      <c r="B167" s="99" t="s">
        <v>368</v>
      </c>
      <c r="C167" s="99"/>
      <c r="D167" s="100" t="s">
        <v>258</v>
      </c>
      <c r="E167" s="159"/>
      <c r="F167" s="81">
        <f>F170+F171+F172</f>
        <v>0</v>
      </c>
      <c r="G167" s="81">
        <f>G170+G171+G172</f>
        <v>20922500</v>
      </c>
      <c r="H167" s="81">
        <f>H170+H171+H172</f>
        <v>20922500</v>
      </c>
    </row>
    <row r="168" spans="1:8" s="113" customFormat="1" ht="47.25" customHeight="1" hidden="1">
      <c r="A168" s="171"/>
      <c r="B168" s="171" t="s">
        <v>382</v>
      </c>
      <c r="C168" s="171"/>
      <c r="D168" s="159" t="s">
        <v>383</v>
      </c>
      <c r="E168" s="174" t="s">
        <v>334</v>
      </c>
      <c r="F168" s="77"/>
      <c r="G168" s="75"/>
      <c r="H168" s="77">
        <f>F168+G168</f>
        <v>0</v>
      </c>
    </row>
    <row r="169" spans="1:8" s="113" customFormat="1" ht="69" customHeight="1" hidden="1">
      <c r="A169" s="171"/>
      <c r="B169" s="171" t="s">
        <v>286</v>
      </c>
      <c r="C169" s="171"/>
      <c r="D169" s="159" t="s">
        <v>287</v>
      </c>
      <c r="E169" s="159"/>
      <c r="F169" s="77"/>
      <c r="G169" s="75">
        <f>2000000-2000000</f>
        <v>0</v>
      </c>
      <c r="H169" s="77">
        <f>F169+G169</f>
        <v>0</v>
      </c>
    </row>
    <row r="170" spans="1:8" s="113" customFormat="1" ht="47.25" customHeight="1" hidden="1">
      <c r="A170" s="159"/>
      <c r="B170" s="159">
        <v>200700</v>
      </c>
      <c r="C170" s="171" t="s">
        <v>101</v>
      </c>
      <c r="D170" s="159" t="s">
        <v>342</v>
      </c>
      <c r="E170" s="159" t="s">
        <v>181</v>
      </c>
      <c r="F170" s="79"/>
      <c r="G170" s="79">
        <f>16632500+297500-16930000</f>
        <v>0</v>
      </c>
      <c r="H170" s="77">
        <f>F170+G170</f>
        <v>0</v>
      </c>
    </row>
    <row r="171" spans="1:8" s="113" customFormat="1" ht="51.75" customHeight="1">
      <c r="A171" s="159"/>
      <c r="B171" s="159">
        <v>240601</v>
      </c>
      <c r="C171" s="171" t="s">
        <v>102</v>
      </c>
      <c r="D171" s="159" t="s">
        <v>308</v>
      </c>
      <c r="E171" s="159" t="s">
        <v>181</v>
      </c>
      <c r="F171" s="79"/>
      <c r="G171" s="75">
        <f>297500+292500-297500+16930000+3700000</f>
        <v>20922500</v>
      </c>
      <c r="H171" s="77">
        <f>F171+G171</f>
        <v>20922500</v>
      </c>
    </row>
    <row r="172" spans="1:8" s="113" customFormat="1" ht="51.75" customHeight="1" hidden="1">
      <c r="A172" s="158"/>
      <c r="B172" s="139">
        <v>250404</v>
      </c>
      <c r="C172" s="170" t="s">
        <v>93</v>
      </c>
      <c r="D172" s="158" t="s">
        <v>294</v>
      </c>
      <c r="E172" s="174" t="s">
        <v>144</v>
      </c>
      <c r="F172" s="79"/>
      <c r="G172" s="75"/>
      <c r="H172" s="77">
        <f>G172+F172</f>
        <v>0</v>
      </c>
    </row>
    <row r="173" spans="1:8" s="113" customFormat="1" ht="47.25">
      <c r="A173" s="109"/>
      <c r="B173" s="109" t="s">
        <v>366</v>
      </c>
      <c r="C173" s="109"/>
      <c r="D173" s="110" t="s">
        <v>259</v>
      </c>
      <c r="E173" s="159"/>
      <c r="F173" s="81">
        <f>F174+F175+F176+F178+F179+F180+F183+F186+F189+F188+F181+F182+F177+F187+F184+F185</f>
        <v>46400000</v>
      </c>
      <c r="G173" s="81">
        <f>G174+G175+G176+G178+G179+G180+G183+G186+G189+G188+G181+G182+G177+G187+G184+G185</f>
        <v>14830964</v>
      </c>
      <c r="H173" s="81">
        <f>H174+H175+H176+H178+H179+H180+H183+H186+H189+H188+H181+H182+H177+H187+H184+H185</f>
        <v>61230964</v>
      </c>
    </row>
    <row r="174" spans="1:8" s="113" customFormat="1" ht="54.75" customHeight="1" hidden="1">
      <c r="A174" s="171"/>
      <c r="B174" s="171" t="s">
        <v>382</v>
      </c>
      <c r="C174" s="171" t="s">
        <v>90</v>
      </c>
      <c r="D174" s="159" t="s">
        <v>383</v>
      </c>
      <c r="E174" s="174" t="s">
        <v>151</v>
      </c>
      <c r="F174" s="77"/>
      <c r="G174" s="87"/>
      <c r="H174" s="77">
        <f aca="true" t="shared" si="8" ref="H174:H186">F174+G174</f>
        <v>0</v>
      </c>
    </row>
    <row r="175" spans="1:8" s="113" customFormat="1" ht="77.25" customHeight="1" hidden="1">
      <c r="A175" s="171"/>
      <c r="B175" s="171" t="s">
        <v>296</v>
      </c>
      <c r="C175" s="171"/>
      <c r="D175" s="159" t="s">
        <v>297</v>
      </c>
      <c r="E175" s="159" t="s">
        <v>502</v>
      </c>
      <c r="F175" s="77"/>
      <c r="G175" s="87"/>
      <c r="H175" s="77">
        <f t="shared" si="8"/>
        <v>0</v>
      </c>
    </row>
    <row r="176" spans="1:9" s="113" customFormat="1" ht="51" customHeight="1">
      <c r="A176" s="171"/>
      <c r="B176" s="171" t="s">
        <v>233</v>
      </c>
      <c r="C176" s="171" t="s">
        <v>91</v>
      </c>
      <c r="D176" s="159" t="s">
        <v>234</v>
      </c>
      <c r="E176" s="159" t="s">
        <v>176</v>
      </c>
      <c r="F176" s="77">
        <f>300000+300000</f>
        <v>600000</v>
      </c>
      <c r="G176" s="75"/>
      <c r="H176" s="77">
        <f t="shared" si="8"/>
        <v>600000</v>
      </c>
      <c r="I176" s="122"/>
    </row>
    <row r="177" spans="1:9" s="113" customFormat="1" ht="78.75" customHeight="1" hidden="1">
      <c r="A177" s="171"/>
      <c r="B177" s="171" t="s">
        <v>426</v>
      </c>
      <c r="C177" s="171"/>
      <c r="D177" s="159" t="s">
        <v>427</v>
      </c>
      <c r="E177" s="159" t="s">
        <v>486</v>
      </c>
      <c r="F177" s="77"/>
      <c r="G177" s="75"/>
      <c r="H177" s="77">
        <f t="shared" si="8"/>
        <v>0</v>
      </c>
      <c r="I177" s="122"/>
    </row>
    <row r="178" spans="1:9" s="113" customFormat="1" ht="81.75" customHeight="1">
      <c r="A178" s="171"/>
      <c r="B178" s="171" t="s">
        <v>284</v>
      </c>
      <c r="C178" s="171" t="s">
        <v>123</v>
      </c>
      <c r="D178" s="159" t="s">
        <v>285</v>
      </c>
      <c r="E178" s="159" t="s">
        <v>179</v>
      </c>
      <c r="F178" s="77">
        <v>45800000</v>
      </c>
      <c r="G178" s="87"/>
      <c r="H178" s="77">
        <f t="shared" si="8"/>
        <v>45800000</v>
      </c>
      <c r="I178" s="122"/>
    </row>
    <row r="179" spans="1:8" s="113" customFormat="1" ht="50.25" customHeight="1">
      <c r="A179" s="164"/>
      <c r="B179" s="171" t="s">
        <v>286</v>
      </c>
      <c r="C179" s="171" t="s">
        <v>92</v>
      </c>
      <c r="D179" s="159" t="s">
        <v>287</v>
      </c>
      <c r="E179" s="159" t="s">
        <v>179</v>
      </c>
      <c r="F179" s="77"/>
      <c r="G179" s="75">
        <v>4308029</v>
      </c>
      <c r="H179" s="77">
        <f t="shared" si="8"/>
        <v>4308029</v>
      </c>
    </row>
    <row r="180" spans="1:8" s="113" customFormat="1" ht="63" hidden="1">
      <c r="A180" s="108"/>
      <c r="B180" s="108"/>
      <c r="C180" s="108"/>
      <c r="D180" s="163"/>
      <c r="E180" s="159" t="s">
        <v>502</v>
      </c>
      <c r="F180" s="75"/>
      <c r="G180" s="75"/>
      <c r="H180" s="77">
        <f t="shared" si="8"/>
        <v>0</v>
      </c>
    </row>
    <row r="181" spans="1:8" s="113" customFormat="1" ht="63.75" customHeight="1" hidden="1">
      <c r="A181" s="169"/>
      <c r="B181" s="162"/>
      <c r="C181" s="162"/>
      <c r="D181" s="181"/>
      <c r="E181" s="90" t="s">
        <v>138</v>
      </c>
      <c r="F181" s="77"/>
      <c r="G181" s="75"/>
      <c r="H181" s="77">
        <f t="shared" si="8"/>
        <v>0</v>
      </c>
    </row>
    <row r="182" spans="1:8" s="113" customFormat="1" ht="51" customHeight="1" hidden="1">
      <c r="A182" s="170"/>
      <c r="B182" s="108"/>
      <c r="C182" s="108"/>
      <c r="D182" s="138"/>
      <c r="E182" s="90"/>
      <c r="F182" s="77"/>
      <c r="G182" s="75"/>
      <c r="H182" s="77">
        <f t="shared" si="8"/>
        <v>0</v>
      </c>
    </row>
    <row r="183" spans="1:8" s="113" customFormat="1" ht="79.5" customHeight="1" hidden="1">
      <c r="A183" s="228"/>
      <c r="B183" s="212" t="s">
        <v>300</v>
      </c>
      <c r="C183" s="209" t="s">
        <v>92</v>
      </c>
      <c r="D183" s="206" t="s">
        <v>444</v>
      </c>
      <c r="E183" s="159" t="s">
        <v>218</v>
      </c>
      <c r="F183" s="77"/>
      <c r="G183" s="75"/>
      <c r="H183" s="77">
        <f t="shared" si="8"/>
        <v>0</v>
      </c>
    </row>
    <row r="184" spans="1:8" s="113" customFormat="1" ht="79.5" customHeight="1" hidden="1">
      <c r="A184" s="228"/>
      <c r="B184" s="212"/>
      <c r="C184" s="207"/>
      <c r="D184" s="206"/>
      <c r="E184" s="159" t="s">
        <v>145</v>
      </c>
      <c r="F184" s="77"/>
      <c r="G184" s="75"/>
      <c r="H184" s="77">
        <f t="shared" si="8"/>
        <v>0</v>
      </c>
    </row>
    <row r="185" spans="1:8" s="113" customFormat="1" ht="53.25" customHeight="1" hidden="1">
      <c r="A185" s="228"/>
      <c r="B185" s="212"/>
      <c r="C185" s="207"/>
      <c r="D185" s="206"/>
      <c r="E185" s="101" t="s">
        <v>132</v>
      </c>
      <c r="F185" s="88"/>
      <c r="G185" s="79"/>
      <c r="H185" s="88">
        <f t="shared" si="8"/>
        <v>0</v>
      </c>
    </row>
    <row r="186" spans="1:8" s="113" customFormat="1" ht="63" hidden="1">
      <c r="A186" s="228"/>
      <c r="B186" s="212"/>
      <c r="C186" s="210"/>
      <c r="D186" s="206"/>
      <c r="E186" s="159" t="s">
        <v>502</v>
      </c>
      <c r="F186" s="90"/>
      <c r="G186" s="75"/>
      <c r="H186" s="77">
        <f t="shared" si="8"/>
        <v>0</v>
      </c>
    </row>
    <row r="187" spans="1:8" s="113" customFormat="1" ht="52.5" customHeight="1" hidden="1">
      <c r="A187" s="172"/>
      <c r="B187" s="173" t="s">
        <v>424</v>
      </c>
      <c r="C187" s="171" t="s">
        <v>100</v>
      </c>
      <c r="D187" s="174" t="s">
        <v>425</v>
      </c>
      <c r="E187" s="159" t="s">
        <v>130</v>
      </c>
      <c r="F187" s="77"/>
      <c r="G187" s="75"/>
      <c r="H187" s="77">
        <f>G187+F187</f>
        <v>0</v>
      </c>
    </row>
    <row r="188" spans="1:9" s="113" customFormat="1" ht="33" customHeight="1" hidden="1">
      <c r="A188" s="209"/>
      <c r="B188" s="209" t="s">
        <v>434</v>
      </c>
      <c r="C188" s="209" t="s">
        <v>124</v>
      </c>
      <c r="D188" s="215" t="s">
        <v>435</v>
      </c>
      <c r="E188" s="90" t="s">
        <v>138</v>
      </c>
      <c r="F188" s="77"/>
      <c r="G188" s="75"/>
      <c r="H188" s="77">
        <f>F188+G188</f>
        <v>0</v>
      </c>
      <c r="I188" s="122"/>
    </row>
    <row r="189" spans="1:8" s="113" customFormat="1" ht="69.75" customHeight="1">
      <c r="A189" s="210"/>
      <c r="B189" s="210"/>
      <c r="C189" s="210"/>
      <c r="D189" s="216"/>
      <c r="E189" s="159" t="s">
        <v>180</v>
      </c>
      <c r="F189" s="77"/>
      <c r="G189" s="75">
        <v>10522935</v>
      </c>
      <c r="H189" s="77">
        <f>F189+G189</f>
        <v>10522935</v>
      </c>
    </row>
    <row r="190" spans="1:8" s="113" customFormat="1" ht="65.25" customHeight="1">
      <c r="A190" s="99"/>
      <c r="B190" s="99" t="s">
        <v>361</v>
      </c>
      <c r="C190" s="99"/>
      <c r="D190" s="100" t="s">
        <v>254</v>
      </c>
      <c r="E190" s="159"/>
      <c r="F190" s="81">
        <f>F191+F192+F193</f>
        <v>8069335</v>
      </c>
      <c r="G190" s="81">
        <f>G191+G192+G193</f>
        <v>198538</v>
      </c>
      <c r="H190" s="84">
        <f>H192+H193</f>
        <v>8267873</v>
      </c>
    </row>
    <row r="191" spans="1:8" s="113" customFormat="1" ht="54" customHeight="1" hidden="1">
      <c r="A191" s="172"/>
      <c r="B191" s="172" t="s">
        <v>382</v>
      </c>
      <c r="C191" s="172"/>
      <c r="D191" s="175" t="s">
        <v>383</v>
      </c>
      <c r="E191" s="174" t="s">
        <v>334</v>
      </c>
      <c r="F191" s="77"/>
      <c r="G191" s="91"/>
      <c r="H191" s="75">
        <f>F191+G191</f>
        <v>0</v>
      </c>
    </row>
    <row r="192" spans="1:9" s="113" customFormat="1" ht="66.75" customHeight="1">
      <c r="A192" s="171"/>
      <c r="B192" s="171" t="s">
        <v>290</v>
      </c>
      <c r="C192" s="171" t="s">
        <v>125</v>
      </c>
      <c r="D192" s="159" t="s">
        <v>291</v>
      </c>
      <c r="E192" s="174" t="s">
        <v>158</v>
      </c>
      <c r="F192" s="77">
        <f>4238325-65576</f>
        <v>4172749</v>
      </c>
      <c r="G192" s="77">
        <v>83956</v>
      </c>
      <c r="H192" s="75">
        <f>F192+G192</f>
        <v>4256705</v>
      </c>
      <c r="I192" s="122"/>
    </row>
    <row r="193" spans="1:9" s="113" customFormat="1" ht="47.25">
      <c r="A193" s="171"/>
      <c r="B193" s="171" t="s">
        <v>292</v>
      </c>
      <c r="C193" s="171" t="s">
        <v>125</v>
      </c>
      <c r="D193" s="159" t="s">
        <v>293</v>
      </c>
      <c r="E193" s="174" t="s">
        <v>158</v>
      </c>
      <c r="F193" s="77">
        <f>4264640-368054</f>
        <v>3896586</v>
      </c>
      <c r="G193" s="77">
        <v>114582</v>
      </c>
      <c r="H193" s="75">
        <f>F193+G193</f>
        <v>4011168</v>
      </c>
      <c r="I193" s="122"/>
    </row>
    <row r="194" spans="1:8" s="113" customFormat="1" ht="31.5">
      <c r="A194" s="99"/>
      <c r="B194" s="99" t="s">
        <v>370</v>
      </c>
      <c r="C194" s="99"/>
      <c r="D194" s="100" t="s">
        <v>260</v>
      </c>
      <c r="E194" s="158"/>
      <c r="F194" s="81">
        <f>F195+F196+F197+F200+F198+F201</f>
        <v>0</v>
      </c>
      <c r="G194" s="81">
        <f>G195+G196+G197+G200+G198+G199+G201</f>
        <v>4942123</v>
      </c>
      <c r="H194" s="81">
        <f>H195+H196+H197+H200+H198+H199+H201</f>
        <v>4942123</v>
      </c>
    </row>
    <row r="195" spans="1:8" s="113" customFormat="1" ht="56.25" customHeight="1" hidden="1">
      <c r="A195" s="172"/>
      <c r="B195" s="172" t="s">
        <v>382</v>
      </c>
      <c r="C195" s="172" t="s">
        <v>90</v>
      </c>
      <c r="D195" s="175" t="s">
        <v>383</v>
      </c>
      <c r="E195" s="174" t="s">
        <v>151</v>
      </c>
      <c r="F195" s="77"/>
      <c r="G195" s="77"/>
      <c r="H195" s="77">
        <f aca="true" t="shared" si="9" ref="H195:H207">F195+G195</f>
        <v>0</v>
      </c>
    </row>
    <row r="196" spans="1:8" s="113" customFormat="1" ht="66" customHeight="1">
      <c r="A196" s="172"/>
      <c r="B196" s="167" t="s">
        <v>286</v>
      </c>
      <c r="C196" s="172" t="s">
        <v>92</v>
      </c>
      <c r="D196" s="175" t="s">
        <v>287</v>
      </c>
      <c r="E196" s="174" t="s">
        <v>159</v>
      </c>
      <c r="F196" s="79"/>
      <c r="G196" s="91">
        <v>4924761</v>
      </c>
      <c r="H196" s="77">
        <f t="shared" si="9"/>
        <v>4924761</v>
      </c>
    </row>
    <row r="197" spans="1:8" s="113" customFormat="1" ht="68.25" customHeight="1">
      <c r="A197" s="171"/>
      <c r="B197" s="171" t="s">
        <v>301</v>
      </c>
      <c r="C197" s="171" t="s">
        <v>126</v>
      </c>
      <c r="D197" s="159" t="s">
        <v>302</v>
      </c>
      <c r="E197" s="174" t="s">
        <v>159</v>
      </c>
      <c r="F197" s="79"/>
      <c r="G197" s="75">
        <v>17362</v>
      </c>
      <c r="H197" s="77">
        <f t="shared" si="9"/>
        <v>17362</v>
      </c>
    </row>
    <row r="198" spans="1:8" s="135" customFormat="1" ht="66" customHeight="1" hidden="1">
      <c r="A198" s="171"/>
      <c r="B198" s="171" t="s">
        <v>300</v>
      </c>
      <c r="C198" s="171" t="s">
        <v>92</v>
      </c>
      <c r="D198" s="158" t="s">
        <v>444</v>
      </c>
      <c r="E198" s="174" t="s">
        <v>143</v>
      </c>
      <c r="F198" s="79"/>
      <c r="G198" s="75"/>
      <c r="H198" s="77">
        <f t="shared" si="9"/>
        <v>0</v>
      </c>
    </row>
    <row r="199" spans="1:8" s="135" customFormat="1" ht="66" customHeight="1" hidden="1">
      <c r="A199" s="169"/>
      <c r="B199" s="168" t="s">
        <v>273</v>
      </c>
      <c r="C199" s="169" t="s">
        <v>93</v>
      </c>
      <c r="D199" s="176" t="s">
        <v>441</v>
      </c>
      <c r="E199" s="174" t="s">
        <v>131</v>
      </c>
      <c r="F199" s="79"/>
      <c r="G199" s="75"/>
      <c r="H199" s="77">
        <f t="shared" si="9"/>
        <v>0</v>
      </c>
    </row>
    <row r="200" spans="1:8" s="113" customFormat="1" ht="53.25" customHeight="1" hidden="1">
      <c r="A200" s="172"/>
      <c r="B200" s="217" t="s">
        <v>279</v>
      </c>
      <c r="C200" s="222" t="s">
        <v>93</v>
      </c>
      <c r="D200" s="215" t="s">
        <v>294</v>
      </c>
      <c r="E200" s="174" t="s">
        <v>142</v>
      </c>
      <c r="F200" s="77"/>
      <c r="G200" s="75"/>
      <c r="H200" s="77">
        <f t="shared" si="9"/>
        <v>0</v>
      </c>
    </row>
    <row r="201" spans="1:8" s="113" customFormat="1" ht="86.25" customHeight="1" hidden="1">
      <c r="A201" s="170"/>
      <c r="B201" s="218"/>
      <c r="C201" s="227"/>
      <c r="D201" s="216"/>
      <c r="E201" s="174" t="s">
        <v>146</v>
      </c>
      <c r="F201" s="77"/>
      <c r="G201" s="75"/>
      <c r="H201" s="77">
        <f t="shared" si="9"/>
        <v>0</v>
      </c>
    </row>
    <row r="202" spans="1:8" s="113" customFormat="1" ht="46.5" customHeight="1" hidden="1">
      <c r="A202" s="109"/>
      <c r="B202" s="109" t="s">
        <v>369</v>
      </c>
      <c r="C202" s="109"/>
      <c r="D202" s="110" t="s">
        <v>239</v>
      </c>
      <c r="E202" s="159"/>
      <c r="F202" s="81">
        <f>F203+F204+F206+F205</f>
        <v>0</v>
      </c>
      <c r="G202" s="81">
        <f>G203+G204+G206+G205</f>
        <v>0</v>
      </c>
      <c r="H202" s="84">
        <f t="shared" si="9"/>
        <v>0</v>
      </c>
    </row>
    <row r="203" spans="1:8" s="113" customFormat="1" ht="46.5" customHeight="1" hidden="1">
      <c r="A203" s="209"/>
      <c r="B203" s="209" t="s">
        <v>382</v>
      </c>
      <c r="C203" s="209" t="s">
        <v>90</v>
      </c>
      <c r="D203" s="215" t="s">
        <v>383</v>
      </c>
      <c r="E203" s="174" t="s">
        <v>151</v>
      </c>
      <c r="F203" s="76"/>
      <c r="G203" s="75"/>
      <c r="H203" s="75">
        <f t="shared" si="9"/>
        <v>0</v>
      </c>
    </row>
    <row r="204" spans="1:8" s="113" customFormat="1" ht="63.75" customHeight="1" hidden="1">
      <c r="A204" s="207"/>
      <c r="B204" s="207"/>
      <c r="C204" s="210"/>
      <c r="D204" s="219"/>
      <c r="E204" s="175" t="s">
        <v>86</v>
      </c>
      <c r="F204" s="133"/>
      <c r="H204" s="112">
        <f t="shared" si="9"/>
        <v>0</v>
      </c>
    </row>
    <row r="205" spans="1:8" s="113" customFormat="1" ht="63.75" customHeight="1" hidden="1">
      <c r="A205" s="171"/>
      <c r="B205" s="171"/>
      <c r="C205" s="171"/>
      <c r="D205" s="159"/>
      <c r="E205" s="90"/>
      <c r="F205" s="77"/>
      <c r="G205" s="77"/>
      <c r="H205" s="112">
        <f t="shared" si="9"/>
        <v>0</v>
      </c>
    </row>
    <row r="206" spans="1:8" s="113" customFormat="1" ht="40.5" customHeight="1" hidden="1">
      <c r="A206" s="173"/>
      <c r="B206" s="173" t="s">
        <v>279</v>
      </c>
      <c r="C206" s="171" t="s">
        <v>93</v>
      </c>
      <c r="D206" s="159" t="s">
        <v>294</v>
      </c>
      <c r="E206" s="174" t="s">
        <v>336</v>
      </c>
      <c r="F206" s="76"/>
      <c r="G206" s="76"/>
      <c r="H206" s="75">
        <f t="shared" si="9"/>
        <v>0</v>
      </c>
    </row>
    <row r="207" spans="1:8" s="113" customFormat="1" ht="47.25" customHeight="1" hidden="1">
      <c r="A207" s="109"/>
      <c r="B207" s="109" t="s">
        <v>410</v>
      </c>
      <c r="C207" s="109"/>
      <c r="D207" s="110" t="s">
        <v>239</v>
      </c>
      <c r="E207" s="159"/>
      <c r="F207" s="81">
        <f>F208+F209</f>
        <v>0</v>
      </c>
      <c r="G207" s="81">
        <f>G208+G209</f>
        <v>0</v>
      </c>
      <c r="H207" s="81">
        <f t="shared" si="9"/>
        <v>0</v>
      </c>
    </row>
    <row r="208" spans="1:8" s="113" customFormat="1" ht="66" customHeight="1" hidden="1">
      <c r="A208" s="171"/>
      <c r="B208" s="171" t="s">
        <v>303</v>
      </c>
      <c r="C208" s="171" t="s">
        <v>127</v>
      </c>
      <c r="D208" s="159" t="s">
        <v>412</v>
      </c>
      <c r="E208" s="90" t="s">
        <v>139</v>
      </c>
      <c r="F208" s="77"/>
      <c r="G208" s="77"/>
      <c r="H208" s="77">
        <f>G208+F208</f>
        <v>0</v>
      </c>
    </row>
    <row r="209" spans="1:8" s="113" customFormat="1" ht="51.75" customHeight="1" hidden="1">
      <c r="A209" s="220"/>
      <c r="B209" s="220">
        <v>250380</v>
      </c>
      <c r="C209" s="171" t="s">
        <v>127</v>
      </c>
      <c r="D209" s="215" t="s">
        <v>510</v>
      </c>
      <c r="E209" s="159" t="s">
        <v>137</v>
      </c>
      <c r="F209" s="79"/>
      <c r="G209" s="75"/>
      <c r="H209" s="75">
        <f>G209</f>
        <v>0</v>
      </c>
    </row>
    <row r="210" spans="1:8" s="113" customFormat="1" ht="51.75" customHeight="1" hidden="1">
      <c r="A210" s="221"/>
      <c r="B210" s="221"/>
      <c r="C210" s="166"/>
      <c r="D210" s="216"/>
      <c r="E210" s="159"/>
      <c r="F210" s="79"/>
      <c r="G210" s="75">
        <v>0</v>
      </c>
      <c r="H210" s="75">
        <f>G210</f>
        <v>0</v>
      </c>
    </row>
    <row r="211" spans="1:8" s="113" customFormat="1" ht="31.5">
      <c r="A211" s="99"/>
      <c r="B211" s="99" t="s">
        <v>351</v>
      </c>
      <c r="C211" s="99"/>
      <c r="D211" s="100" t="s">
        <v>242</v>
      </c>
      <c r="E211" s="159"/>
      <c r="F211" s="81">
        <f>F212+F213+F214+F215+F216+F217+F218+F219+F220+F221+F222+F224+F223</f>
        <v>1274482</v>
      </c>
      <c r="G211" s="81">
        <f>G212+G213+G214+G215+G216+G217+G218+G219+G220+G221+G222+G224+G223</f>
        <v>0</v>
      </c>
      <c r="H211" s="81">
        <f>H212+H213+H214+H215+H216+H217+H218+H219+H220+H221+H222+H224+H223</f>
        <v>1274482</v>
      </c>
    </row>
    <row r="212" spans="1:8" s="113" customFormat="1" ht="53.25" customHeight="1" hidden="1">
      <c r="A212" s="172"/>
      <c r="B212" s="172" t="s">
        <v>382</v>
      </c>
      <c r="C212" s="172" t="s">
        <v>90</v>
      </c>
      <c r="D212" s="175" t="s">
        <v>383</v>
      </c>
      <c r="E212" s="174" t="s">
        <v>151</v>
      </c>
      <c r="F212" s="77"/>
      <c r="G212" s="75"/>
      <c r="H212" s="75">
        <f>F212+G212</f>
        <v>0</v>
      </c>
    </row>
    <row r="213" spans="1:8" s="113" customFormat="1" ht="72" customHeight="1" hidden="1">
      <c r="A213" s="172"/>
      <c r="B213" s="167" t="s">
        <v>288</v>
      </c>
      <c r="C213" s="178" t="s">
        <v>112</v>
      </c>
      <c r="D213" s="172" t="s">
        <v>295</v>
      </c>
      <c r="E213" s="174" t="s">
        <v>88</v>
      </c>
      <c r="F213" s="77"/>
      <c r="G213" s="75"/>
      <c r="H213" s="75">
        <f aca="true" t="shared" si="10" ref="H213:H224">F213+G213</f>
        <v>0</v>
      </c>
    </row>
    <row r="214" spans="1:9" s="113" customFormat="1" ht="52.5" customHeight="1">
      <c r="A214" s="172"/>
      <c r="B214" s="167" t="s">
        <v>296</v>
      </c>
      <c r="C214" s="172" t="s">
        <v>120</v>
      </c>
      <c r="D214" s="175" t="s">
        <v>297</v>
      </c>
      <c r="E214" s="174" t="s">
        <v>159</v>
      </c>
      <c r="F214" s="77">
        <f>851148+47585</f>
        <v>898733</v>
      </c>
      <c r="G214" s="75"/>
      <c r="H214" s="75">
        <f t="shared" si="10"/>
        <v>898733</v>
      </c>
      <c r="I214" s="122"/>
    </row>
    <row r="215" spans="1:9" s="113" customFormat="1" ht="71.25" customHeight="1" hidden="1">
      <c r="A215" s="170"/>
      <c r="B215" s="170" t="s">
        <v>290</v>
      </c>
      <c r="C215" s="170"/>
      <c r="D215" s="158" t="s">
        <v>291</v>
      </c>
      <c r="E215" s="159" t="s">
        <v>213</v>
      </c>
      <c r="F215" s="77"/>
      <c r="G215" s="75"/>
      <c r="H215" s="75">
        <f t="shared" si="10"/>
        <v>0</v>
      </c>
      <c r="I215" s="122"/>
    </row>
    <row r="216" spans="1:8" s="113" customFormat="1" ht="73.5" customHeight="1" hidden="1">
      <c r="A216" s="171"/>
      <c r="B216" s="171" t="s">
        <v>273</v>
      </c>
      <c r="C216" s="172"/>
      <c r="D216" s="159" t="s">
        <v>441</v>
      </c>
      <c r="E216" s="159" t="s">
        <v>423</v>
      </c>
      <c r="F216" s="77"/>
      <c r="G216" s="75"/>
      <c r="H216" s="75">
        <f t="shared" si="10"/>
        <v>0</v>
      </c>
    </row>
    <row r="217" spans="1:9" s="113" customFormat="1" ht="50.25" customHeight="1">
      <c r="A217" s="228"/>
      <c r="B217" s="212" t="s">
        <v>279</v>
      </c>
      <c r="C217" s="209" t="s">
        <v>93</v>
      </c>
      <c r="D217" s="206" t="s">
        <v>294</v>
      </c>
      <c r="E217" s="159" t="s">
        <v>162</v>
      </c>
      <c r="F217" s="77">
        <v>226357</v>
      </c>
      <c r="G217" s="87"/>
      <c r="H217" s="75">
        <f t="shared" si="10"/>
        <v>226357</v>
      </c>
      <c r="I217" s="122"/>
    </row>
    <row r="218" spans="1:8" s="113" customFormat="1" ht="54" customHeight="1" hidden="1">
      <c r="A218" s="228"/>
      <c r="B218" s="212"/>
      <c r="C218" s="207"/>
      <c r="D218" s="206"/>
      <c r="E218" s="159" t="s">
        <v>534</v>
      </c>
      <c r="F218" s="77"/>
      <c r="G218" s="87"/>
      <c r="H218" s="75">
        <f t="shared" si="10"/>
        <v>0</v>
      </c>
    </row>
    <row r="219" spans="1:8" s="113" customFormat="1" ht="52.5" customHeight="1">
      <c r="A219" s="228"/>
      <c r="B219" s="212"/>
      <c r="C219" s="207"/>
      <c r="D219" s="206"/>
      <c r="E219" s="159" t="s">
        <v>161</v>
      </c>
      <c r="F219" s="77">
        <v>119500</v>
      </c>
      <c r="G219" s="87"/>
      <c r="H219" s="75">
        <f t="shared" si="10"/>
        <v>119500</v>
      </c>
    </row>
    <row r="220" spans="1:8" s="113" customFormat="1" ht="54" customHeight="1">
      <c r="A220" s="228"/>
      <c r="B220" s="212"/>
      <c r="C220" s="207"/>
      <c r="D220" s="206"/>
      <c r="E220" s="159" t="s">
        <v>196</v>
      </c>
      <c r="F220" s="77">
        <v>29892</v>
      </c>
      <c r="G220" s="87"/>
      <c r="H220" s="75">
        <f t="shared" si="10"/>
        <v>29892</v>
      </c>
    </row>
    <row r="221" spans="1:8" s="113" customFormat="1" ht="71.25" customHeight="1" hidden="1">
      <c r="A221" s="228"/>
      <c r="B221" s="212"/>
      <c r="C221" s="207"/>
      <c r="D221" s="206"/>
      <c r="E221" s="159" t="s">
        <v>322</v>
      </c>
      <c r="F221" s="77"/>
      <c r="G221" s="87"/>
      <c r="H221" s="75">
        <f t="shared" si="10"/>
        <v>0</v>
      </c>
    </row>
    <row r="222" spans="1:8" s="113" customFormat="1" ht="69.75" customHeight="1" hidden="1">
      <c r="A222" s="228"/>
      <c r="B222" s="212"/>
      <c r="C222" s="207"/>
      <c r="D222" s="206"/>
      <c r="E222" s="159" t="s">
        <v>149</v>
      </c>
      <c r="F222" s="77"/>
      <c r="G222" s="87"/>
      <c r="H222" s="75">
        <f t="shared" si="10"/>
        <v>0</v>
      </c>
    </row>
    <row r="223" spans="1:8" s="113" customFormat="1" ht="61.5" customHeight="1" hidden="1">
      <c r="A223" s="228"/>
      <c r="B223" s="212"/>
      <c r="C223" s="207"/>
      <c r="D223" s="206"/>
      <c r="E223" s="159" t="s">
        <v>135</v>
      </c>
      <c r="F223" s="77"/>
      <c r="G223" s="87"/>
      <c r="H223" s="75">
        <f t="shared" si="10"/>
        <v>0</v>
      </c>
    </row>
    <row r="224" spans="1:8" s="113" customFormat="1" ht="63.75" customHeight="1" hidden="1">
      <c r="A224" s="228"/>
      <c r="B224" s="212"/>
      <c r="C224" s="210"/>
      <c r="D224" s="206"/>
      <c r="E224" s="159" t="s">
        <v>86</v>
      </c>
      <c r="F224" s="131">
        <f>478-478</f>
        <v>0</v>
      </c>
      <c r="G224" s="87"/>
      <c r="H224" s="75">
        <f t="shared" si="10"/>
        <v>0</v>
      </c>
    </row>
    <row r="225" spans="1:8" s="113" customFormat="1" ht="31.5">
      <c r="A225" s="99"/>
      <c r="B225" s="99" t="s">
        <v>352</v>
      </c>
      <c r="C225" s="99"/>
      <c r="D225" s="100" t="s">
        <v>245</v>
      </c>
      <c r="E225" s="159"/>
      <c r="F225" s="81">
        <f>F226+F227+F228+F229+F230+F231+F232+F235+F236+F237+F234</f>
        <v>651977</v>
      </c>
      <c r="G225" s="81">
        <f>G226+G227+G228+G229+G230+G231+G232+G235+G236+G237+G234</f>
        <v>87729</v>
      </c>
      <c r="H225" s="81">
        <f>H226+H227+H228+H229+H230+H231+H232+H235+H236+H237+H234</f>
        <v>739706</v>
      </c>
    </row>
    <row r="226" spans="1:8" s="135" customFormat="1" ht="45.75" customHeight="1" hidden="1">
      <c r="A226" s="172"/>
      <c r="B226" s="172" t="s">
        <v>382</v>
      </c>
      <c r="C226" s="172" t="s">
        <v>90</v>
      </c>
      <c r="D226" s="175" t="s">
        <v>383</v>
      </c>
      <c r="E226" s="174" t="s">
        <v>151</v>
      </c>
      <c r="F226" s="77"/>
      <c r="G226" s="75"/>
      <c r="H226" s="75">
        <f>F226+G226</f>
        <v>0</v>
      </c>
    </row>
    <row r="227" spans="1:9" s="113" customFormat="1" ht="51" customHeight="1">
      <c r="A227" s="172"/>
      <c r="B227" s="167" t="s">
        <v>296</v>
      </c>
      <c r="C227" s="172" t="s">
        <v>120</v>
      </c>
      <c r="D227" s="175" t="s">
        <v>297</v>
      </c>
      <c r="E227" s="174" t="s">
        <v>159</v>
      </c>
      <c r="F227" s="77">
        <f>550420+35256</f>
        <v>585676</v>
      </c>
      <c r="G227" s="77">
        <v>87729</v>
      </c>
      <c r="H227" s="75">
        <f aca="true" t="shared" si="11" ref="H227:H237">F227+G227</f>
        <v>673405</v>
      </c>
      <c r="I227" s="122"/>
    </row>
    <row r="228" spans="1:8" s="113" customFormat="1" ht="63" customHeight="1" hidden="1">
      <c r="A228" s="170"/>
      <c r="B228" s="170" t="s">
        <v>290</v>
      </c>
      <c r="C228" s="170"/>
      <c r="D228" s="158" t="s">
        <v>291</v>
      </c>
      <c r="E228" s="159" t="s">
        <v>213</v>
      </c>
      <c r="F228" s="77"/>
      <c r="G228" s="85"/>
      <c r="H228" s="75">
        <f t="shared" si="11"/>
        <v>0</v>
      </c>
    </row>
    <row r="229" spans="1:8" s="113" customFormat="1" ht="73.5" customHeight="1" hidden="1">
      <c r="A229" s="171"/>
      <c r="B229" s="171" t="s">
        <v>273</v>
      </c>
      <c r="C229" s="172" t="s">
        <v>93</v>
      </c>
      <c r="D229" s="159" t="s">
        <v>441</v>
      </c>
      <c r="E229" s="159" t="s">
        <v>141</v>
      </c>
      <c r="F229" s="77"/>
      <c r="G229" s="75"/>
      <c r="H229" s="75">
        <f t="shared" si="11"/>
        <v>0</v>
      </c>
    </row>
    <row r="230" spans="1:9" s="113" customFormat="1" ht="31.5">
      <c r="A230" s="228"/>
      <c r="B230" s="212" t="s">
        <v>279</v>
      </c>
      <c r="C230" s="209" t="s">
        <v>93</v>
      </c>
      <c r="D230" s="206" t="s">
        <v>294</v>
      </c>
      <c r="E230" s="159" t="s">
        <v>162</v>
      </c>
      <c r="F230" s="77">
        <v>16536</v>
      </c>
      <c r="G230" s="87"/>
      <c r="H230" s="75">
        <f t="shared" si="11"/>
        <v>16536</v>
      </c>
      <c r="I230" s="122"/>
    </row>
    <row r="231" spans="1:8" s="113" customFormat="1" ht="51.75" customHeight="1">
      <c r="A231" s="228"/>
      <c r="B231" s="212"/>
      <c r="C231" s="207"/>
      <c r="D231" s="206"/>
      <c r="E231" s="159" t="s">
        <v>161</v>
      </c>
      <c r="F231" s="77">
        <v>31950</v>
      </c>
      <c r="G231" s="87"/>
      <c r="H231" s="75">
        <f t="shared" si="11"/>
        <v>31950</v>
      </c>
    </row>
    <row r="232" spans="1:8" s="113" customFormat="1" ht="66.75" customHeight="1">
      <c r="A232" s="228"/>
      <c r="B232" s="212"/>
      <c r="C232" s="207"/>
      <c r="D232" s="206"/>
      <c r="E232" s="159" t="s">
        <v>196</v>
      </c>
      <c r="F232" s="77">
        <v>17815</v>
      </c>
      <c r="G232" s="87"/>
      <c r="H232" s="75">
        <f t="shared" si="11"/>
        <v>17815</v>
      </c>
    </row>
    <row r="233" spans="1:8" s="113" customFormat="1" ht="66.75" customHeight="1" hidden="1">
      <c r="A233" s="228"/>
      <c r="B233" s="212"/>
      <c r="C233" s="207"/>
      <c r="D233" s="206"/>
      <c r="E233" s="159" t="s">
        <v>533</v>
      </c>
      <c r="F233" s="77"/>
      <c r="G233" s="87"/>
      <c r="H233" s="75">
        <f t="shared" si="11"/>
        <v>0</v>
      </c>
    </row>
    <row r="234" spans="1:8" s="113" customFormat="1" ht="61.5" customHeight="1" hidden="1">
      <c r="A234" s="228"/>
      <c r="B234" s="212"/>
      <c r="C234" s="207"/>
      <c r="D234" s="206"/>
      <c r="E234" s="159" t="s">
        <v>135</v>
      </c>
      <c r="F234" s="77"/>
      <c r="G234" s="87"/>
      <c r="H234" s="75">
        <f t="shared" si="11"/>
        <v>0</v>
      </c>
    </row>
    <row r="235" spans="1:8" s="113" customFormat="1" ht="66.75" customHeight="1" hidden="1">
      <c r="A235" s="228"/>
      <c r="B235" s="212"/>
      <c r="C235" s="210"/>
      <c r="D235" s="206"/>
      <c r="E235" s="159" t="s">
        <v>150</v>
      </c>
      <c r="F235" s="77"/>
      <c r="G235" s="87"/>
      <c r="H235" s="75">
        <f t="shared" si="11"/>
        <v>0</v>
      </c>
    </row>
    <row r="236" spans="1:8" s="113" customFormat="1" ht="47.25" customHeight="1" hidden="1">
      <c r="A236" s="228"/>
      <c r="B236" s="212"/>
      <c r="C236" s="170"/>
      <c r="D236" s="206"/>
      <c r="E236" s="159" t="s">
        <v>217</v>
      </c>
      <c r="F236" s="77"/>
      <c r="G236" s="87"/>
      <c r="H236" s="75">
        <f t="shared" si="11"/>
        <v>0</v>
      </c>
    </row>
    <row r="237" spans="1:8" s="113" customFormat="1" ht="53.25" customHeight="1" hidden="1">
      <c r="A237" s="171"/>
      <c r="B237" s="173" t="s">
        <v>286</v>
      </c>
      <c r="C237" s="171" t="s">
        <v>92</v>
      </c>
      <c r="D237" s="174" t="s">
        <v>287</v>
      </c>
      <c r="E237" s="159" t="s">
        <v>137</v>
      </c>
      <c r="F237" s="77"/>
      <c r="G237" s="87"/>
      <c r="H237" s="75">
        <f t="shared" si="11"/>
        <v>0</v>
      </c>
    </row>
    <row r="238" spans="1:8" s="113" customFormat="1" ht="31.5">
      <c r="A238" s="99"/>
      <c r="B238" s="99" t="s">
        <v>353</v>
      </c>
      <c r="C238" s="99"/>
      <c r="D238" s="100" t="s">
        <v>246</v>
      </c>
      <c r="E238" s="159"/>
      <c r="F238" s="81">
        <f>F239+F240+F241+F242+F243+F244+F245+F246+F248+F249+F250+F251+F247</f>
        <v>1180005</v>
      </c>
      <c r="G238" s="81">
        <f>G239+G240+G241+G242+G243+G244+G245+G246+G248+G249+G250+G251+G247</f>
        <v>197127</v>
      </c>
      <c r="H238" s="81">
        <f>H239+H240+H241+H242+H243+H244+H245+H246+H248+H249+H250+H251+H247</f>
        <v>1377132</v>
      </c>
    </row>
    <row r="239" spans="1:8" s="113" customFormat="1" ht="49.5" customHeight="1" hidden="1">
      <c r="A239" s="172"/>
      <c r="B239" s="172" t="s">
        <v>382</v>
      </c>
      <c r="C239" s="172" t="s">
        <v>90</v>
      </c>
      <c r="D239" s="175" t="s">
        <v>383</v>
      </c>
      <c r="E239" s="174" t="s">
        <v>151</v>
      </c>
      <c r="F239" s="77"/>
      <c r="G239" s="75"/>
      <c r="H239" s="75">
        <f>F239+G239</f>
        <v>0</v>
      </c>
    </row>
    <row r="240" spans="1:9" s="113" customFormat="1" ht="52.5" customHeight="1">
      <c r="A240" s="172"/>
      <c r="B240" s="167" t="s">
        <v>296</v>
      </c>
      <c r="C240" s="172" t="s">
        <v>120</v>
      </c>
      <c r="D240" s="175" t="s">
        <v>297</v>
      </c>
      <c r="E240" s="174" t="s">
        <v>159</v>
      </c>
      <c r="F240" s="77">
        <f>1073797-125315</f>
        <v>948482</v>
      </c>
      <c r="G240" s="77">
        <v>197127</v>
      </c>
      <c r="H240" s="75">
        <f aca="true" t="shared" si="12" ref="H240:H251">F240+G240</f>
        <v>1145609</v>
      </c>
      <c r="I240" s="122"/>
    </row>
    <row r="241" spans="1:8" s="113" customFormat="1" ht="47.25" hidden="1">
      <c r="A241" s="172"/>
      <c r="B241" s="167" t="s">
        <v>286</v>
      </c>
      <c r="C241" s="172" t="s">
        <v>92</v>
      </c>
      <c r="D241" s="175" t="s">
        <v>287</v>
      </c>
      <c r="E241" s="174" t="s">
        <v>137</v>
      </c>
      <c r="F241" s="77"/>
      <c r="G241" s="77"/>
      <c r="H241" s="75">
        <f t="shared" si="12"/>
        <v>0</v>
      </c>
    </row>
    <row r="242" spans="1:8" s="113" customFormat="1" ht="63" customHeight="1" hidden="1">
      <c r="A242" s="170"/>
      <c r="B242" s="170" t="s">
        <v>290</v>
      </c>
      <c r="C242" s="170"/>
      <c r="D242" s="158" t="s">
        <v>291</v>
      </c>
      <c r="E242" s="159" t="s">
        <v>213</v>
      </c>
      <c r="F242" s="77"/>
      <c r="G242" s="75"/>
      <c r="H242" s="75">
        <f t="shared" si="12"/>
        <v>0</v>
      </c>
    </row>
    <row r="243" spans="1:8" s="113" customFormat="1" ht="99.75" customHeight="1" hidden="1">
      <c r="A243" s="171"/>
      <c r="B243" s="171" t="s">
        <v>273</v>
      </c>
      <c r="C243" s="172"/>
      <c r="D243" s="159" t="s">
        <v>441</v>
      </c>
      <c r="E243" s="159" t="s">
        <v>423</v>
      </c>
      <c r="F243" s="77"/>
      <c r="G243" s="75"/>
      <c r="H243" s="75">
        <f t="shared" si="12"/>
        <v>0</v>
      </c>
    </row>
    <row r="244" spans="1:9" s="113" customFormat="1" ht="54" customHeight="1">
      <c r="A244" s="228"/>
      <c r="B244" s="212" t="s">
        <v>279</v>
      </c>
      <c r="C244" s="209" t="s">
        <v>93</v>
      </c>
      <c r="D244" s="206" t="s">
        <v>294</v>
      </c>
      <c r="E244" s="159" t="s">
        <v>162</v>
      </c>
      <c r="F244" s="77">
        <v>165360</v>
      </c>
      <c r="G244" s="87"/>
      <c r="H244" s="75">
        <f t="shared" si="12"/>
        <v>165360</v>
      </c>
      <c r="I244" s="122"/>
    </row>
    <row r="245" spans="1:8" s="113" customFormat="1" ht="54" customHeight="1" hidden="1">
      <c r="A245" s="228"/>
      <c r="B245" s="212"/>
      <c r="C245" s="207"/>
      <c r="D245" s="206"/>
      <c r="E245" s="159" t="s">
        <v>534</v>
      </c>
      <c r="F245" s="77"/>
      <c r="G245" s="87"/>
      <c r="H245" s="75">
        <f t="shared" si="12"/>
        <v>0</v>
      </c>
    </row>
    <row r="246" spans="1:8" s="113" customFormat="1" ht="53.25" customHeight="1">
      <c r="A246" s="228"/>
      <c r="B246" s="212"/>
      <c r="C246" s="207"/>
      <c r="D246" s="206"/>
      <c r="E246" s="159" t="s">
        <v>161</v>
      </c>
      <c r="F246" s="77">
        <v>51313</v>
      </c>
      <c r="G246" s="87"/>
      <c r="H246" s="75">
        <f t="shared" si="12"/>
        <v>51313</v>
      </c>
    </row>
    <row r="247" spans="1:8" s="113" customFormat="1" ht="67.5" customHeight="1" hidden="1">
      <c r="A247" s="228"/>
      <c r="B247" s="212"/>
      <c r="C247" s="207"/>
      <c r="D247" s="206"/>
      <c r="E247" s="159" t="s">
        <v>135</v>
      </c>
      <c r="F247" s="77"/>
      <c r="G247" s="87"/>
      <c r="H247" s="75">
        <f t="shared" si="12"/>
        <v>0</v>
      </c>
    </row>
    <row r="248" spans="1:8" s="113" customFormat="1" ht="31.5">
      <c r="A248" s="228"/>
      <c r="B248" s="212"/>
      <c r="C248" s="207"/>
      <c r="D248" s="206"/>
      <c r="E248" s="159" t="s">
        <v>196</v>
      </c>
      <c r="F248" s="77">
        <v>14850</v>
      </c>
      <c r="G248" s="87"/>
      <c r="H248" s="75">
        <f t="shared" si="12"/>
        <v>14850</v>
      </c>
    </row>
    <row r="249" spans="1:8" s="113" customFormat="1" ht="47.25" customHeight="1" hidden="1">
      <c r="A249" s="228"/>
      <c r="B249" s="212"/>
      <c r="C249" s="169"/>
      <c r="D249" s="206"/>
      <c r="E249" s="159" t="s">
        <v>217</v>
      </c>
      <c r="F249" s="77"/>
      <c r="G249" s="87"/>
      <c r="H249" s="75">
        <f t="shared" si="12"/>
        <v>0</v>
      </c>
    </row>
    <row r="250" spans="1:8" s="113" customFormat="1" ht="47.25" customHeight="1" hidden="1">
      <c r="A250" s="228"/>
      <c r="B250" s="212"/>
      <c r="C250" s="169"/>
      <c r="D250" s="206"/>
      <c r="E250" s="159" t="s">
        <v>322</v>
      </c>
      <c r="F250" s="77"/>
      <c r="G250" s="87"/>
      <c r="H250" s="75">
        <f t="shared" si="12"/>
        <v>0</v>
      </c>
    </row>
    <row r="251" spans="1:8" s="113" customFormat="1" ht="63" customHeight="1" hidden="1">
      <c r="A251" s="228"/>
      <c r="B251" s="212"/>
      <c r="C251" s="170"/>
      <c r="D251" s="206"/>
      <c r="E251" s="159" t="s">
        <v>339</v>
      </c>
      <c r="F251" s="77"/>
      <c r="G251" s="87"/>
      <c r="H251" s="75">
        <f t="shared" si="12"/>
        <v>0</v>
      </c>
    </row>
    <row r="252" spans="1:8" s="113" customFormat="1" ht="31.5">
      <c r="A252" s="99"/>
      <c r="B252" s="99" t="s">
        <v>354</v>
      </c>
      <c r="C252" s="99"/>
      <c r="D252" s="100" t="s">
        <v>247</v>
      </c>
      <c r="E252" s="159"/>
      <c r="F252" s="81">
        <f>F253+F254+F256+F257+F258+F259+F260+F261+F262+F264+F265+F255+F263</f>
        <v>1349230</v>
      </c>
      <c r="G252" s="81">
        <f>G253+G254+G256+G257+G258+G259+G260+G261+G262+G264+G265+G255+G263</f>
        <v>0</v>
      </c>
      <c r="H252" s="81">
        <f>H253+H254+H256+H257+H258+H259+H260+H261+H262+H264+H265+H255+H263</f>
        <v>1349230</v>
      </c>
    </row>
    <row r="253" spans="1:8" s="113" customFormat="1" ht="47.25" customHeight="1" hidden="1">
      <c r="A253" s="171"/>
      <c r="B253" s="172" t="s">
        <v>382</v>
      </c>
      <c r="C253" s="172" t="s">
        <v>90</v>
      </c>
      <c r="D253" s="175" t="s">
        <v>383</v>
      </c>
      <c r="E253" s="174" t="s">
        <v>151</v>
      </c>
      <c r="F253" s="77"/>
      <c r="G253" s="75"/>
      <c r="H253" s="75">
        <f>F253+G253</f>
        <v>0</v>
      </c>
    </row>
    <row r="254" spans="1:9" s="113" customFormat="1" ht="31.5">
      <c r="A254" s="209"/>
      <c r="B254" s="209" t="s">
        <v>296</v>
      </c>
      <c r="C254" s="209" t="s">
        <v>120</v>
      </c>
      <c r="D254" s="215" t="s">
        <v>297</v>
      </c>
      <c r="E254" s="174" t="s">
        <v>159</v>
      </c>
      <c r="F254" s="77">
        <f>1180491-38231</f>
        <v>1142260</v>
      </c>
      <c r="G254" s="77"/>
      <c r="H254" s="75">
        <f aca="true" t="shared" si="13" ref="H254:H265">F254+G254</f>
        <v>1142260</v>
      </c>
      <c r="I254" s="122"/>
    </row>
    <row r="255" spans="1:9" s="113" customFormat="1" ht="42.75" customHeight="1" hidden="1">
      <c r="A255" s="208"/>
      <c r="B255" s="208"/>
      <c r="C255" s="210"/>
      <c r="D255" s="208"/>
      <c r="E255" s="114" t="s">
        <v>87</v>
      </c>
      <c r="F255" s="94"/>
      <c r="G255" s="92"/>
      <c r="H255" s="92">
        <f t="shared" si="13"/>
        <v>0</v>
      </c>
      <c r="I255" s="122"/>
    </row>
    <row r="256" spans="1:8" s="113" customFormat="1" ht="49.5" customHeight="1" hidden="1">
      <c r="A256" s="171"/>
      <c r="B256" s="171" t="s">
        <v>286</v>
      </c>
      <c r="C256" s="171" t="s">
        <v>92</v>
      </c>
      <c r="D256" s="159" t="s">
        <v>287</v>
      </c>
      <c r="E256" s="174" t="s">
        <v>137</v>
      </c>
      <c r="F256" s="77"/>
      <c r="G256" s="75"/>
      <c r="H256" s="75">
        <f t="shared" si="13"/>
        <v>0</v>
      </c>
    </row>
    <row r="257" spans="1:8" s="113" customFormat="1" ht="53.25" customHeight="1" hidden="1">
      <c r="A257" s="171"/>
      <c r="B257" s="171" t="s">
        <v>424</v>
      </c>
      <c r="C257" s="171"/>
      <c r="D257" s="159" t="s">
        <v>425</v>
      </c>
      <c r="E257" s="159" t="s">
        <v>485</v>
      </c>
      <c r="F257" s="79"/>
      <c r="G257" s="75"/>
      <c r="H257" s="75">
        <f t="shared" si="13"/>
        <v>0</v>
      </c>
    </row>
    <row r="258" spans="1:8" s="113" customFormat="1" ht="73.5" customHeight="1" hidden="1">
      <c r="A258" s="171"/>
      <c r="B258" s="171" t="s">
        <v>290</v>
      </c>
      <c r="C258" s="172"/>
      <c r="D258" s="159" t="s">
        <v>291</v>
      </c>
      <c r="E258" s="159" t="s">
        <v>213</v>
      </c>
      <c r="F258" s="79"/>
      <c r="G258" s="75"/>
      <c r="H258" s="75">
        <f t="shared" si="13"/>
        <v>0</v>
      </c>
    </row>
    <row r="259" spans="1:9" s="113" customFormat="1" ht="31.5">
      <c r="A259" s="228"/>
      <c r="B259" s="212" t="s">
        <v>279</v>
      </c>
      <c r="C259" s="209" t="s">
        <v>93</v>
      </c>
      <c r="D259" s="206" t="s">
        <v>294</v>
      </c>
      <c r="E259" s="159" t="s">
        <v>162</v>
      </c>
      <c r="F259" s="77">
        <v>171129</v>
      </c>
      <c r="G259" s="87"/>
      <c r="H259" s="75">
        <f t="shared" si="13"/>
        <v>171129</v>
      </c>
      <c r="I259" s="122"/>
    </row>
    <row r="260" spans="1:8" s="113" customFormat="1" ht="52.5" customHeight="1" hidden="1">
      <c r="A260" s="228"/>
      <c r="B260" s="212"/>
      <c r="C260" s="207"/>
      <c r="D260" s="206"/>
      <c r="E260" s="159" t="s">
        <v>534</v>
      </c>
      <c r="F260" s="77"/>
      <c r="G260" s="87"/>
      <c r="H260" s="75">
        <f t="shared" si="13"/>
        <v>0</v>
      </c>
    </row>
    <row r="261" spans="1:8" s="113" customFormat="1" ht="54" customHeight="1">
      <c r="A261" s="228"/>
      <c r="B261" s="212"/>
      <c r="C261" s="207"/>
      <c r="D261" s="206"/>
      <c r="E261" s="159" t="s">
        <v>161</v>
      </c>
      <c r="F261" s="77">
        <v>20991</v>
      </c>
      <c r="G261" s="87"/>
      <c r="H261" s="75">
        <f t="shared" si="13"/>
        <v>20991</v>
      </c>
    </row>
    <row r="262" spans="1:8" s="113" customFormat="1" ht="68.25" customHeight="1">
      <c r="A262" s="228"/>
      <c r="B262" s="212"/>
      <c r="C262" s="207"/>
      <c r="D262" s="206"/>
      <c r="E262" s="159" t="s">
        <v>196</v>
      </c>
      <c r="F262" s="77">
        <v>14850</v>
      </c>
      <c r="G262" s="87"/>
      <c r="H262" s="75">
        <f>F262+G262</f>
        <v>14850</v>
      </c>
    </row>
    <row r="263" spans="1:8" s="113" customFormat="1" ht="66.75" customHeight="1" hidden="1">
      <c r="A263" s="228"/>
      <c r="B263" s="212"/>
      <c r="C263" s="207"/>
      <c r="D263" s="206"/>
      <c r="E263" s="159" t="s">
        <v>135</v>
      </c>
      <c r="F263" s="77"/>
      <c r="G263" s="87"/>
      <c r="H263" s="75">
        <f>F263+G263</f>
        <v>0</v>
      </c>
    </row>
    <row r="264" spans="1:8" s="113" customFormat="1" ht="69" customHeight="1" hidden="1">
      <c r="A264" s="228"/>
      <c r="B264" s="212"/>
      <c r="C264" s="207"/>
      <c r="D264" s="206"/>
      <c r="E264" s="159" t="s">
        <v>149</v>
      </c>
      <c r="F264" s="77"/>
      <c r="G264" s="87"/>
      <c r="H264" s="75">
        <f t="shared" si="13"/>
        <v>0</v>
      </c>
    </row>
    <row r="265" spans="1:8" s="113" customFormat="1" ht="47.25" customHeight="1" hidden="1">
      <c r="A265" s="228"/>
      <c r="B265" s="212"/>
      <c r="C265" s="207"/>
      <c r="D265" s="206"/>
      <c r="E265" s="159" t="s">
        <v>322</v>
      </c>
      <c r="F265" s="77"/>
      <c r="G265" s="87"/>
      <c r="H265" s="75">
        <f t="shared" si="13"/>
        <v>0</v>
      </c>
    </row>
    <row r="266" spans="1:8" s="116" customFormat="1" ht="31.5">
      <c r="A266" s="99"/>
      <c r="B266" s="99" t="s">
        <v>355</v>
      </c>
      <c r="C266" s="99"/>
      <c r="D266" s="100" t="s">
        <v>248</v>
      </c>
      <c r="E266" s="100"/>
      <c r="F266" s="81">
        <f>F267+F268+F269+F271+F272+F273+F274+F275+F276+F277+F278+F270+F279</f>
        <v>1501591</v>
      </c>
      <c r="G266" s="81">
        <f>G267+G268+G269+G271+G272+G273+G274+G275+G276+G277+G278+G270+G279</f>
        <v>30000</v>
      </c>
      <c r="H266" s="81">
        <f>H267+H268+H269+H271+H272+H273+H274+H275+H276+H277+H278+H270+H279</f>
        <v>1531591</v>
      </c>
    </row>
    <row r="267" spans="1:8" s="134" customFormat="1" ht="54.75" customHeight="1" hidden="1">
      <c r="A267" s="170"/>
      <c r="B267" s="172" t="s">
        <v>382</v>
      </c>
      <c r="C267" s="172" t="s">
        <v>90</v>
      </c>
      <c r="D267" s="175" t="s">
        <v>383</v>
      </c>
      <c r="E267" s="174" t="s">
        <v>151</v>
      </c>
      <c r="F267" s="77"/>
      <c r="G267" s="75"/>
      <c r="H267" s="75">
        <f aca="true" t="shared" si="14" ref="H267:H279">F267+G267</f>
        <v>0</v>
      </c>
    </row>
    <row r="268" spans="1:8" s="116" customFormat="1" ht="54.75" customHeight="1" hidden="1">
      <c r="A268" s="172"/>
      <c r="B268" s="172" t="s">
        <v>288</v>
      </c>
      <c r="C268" s="172"/>
      <c r="D268" s="172" t="s">
        <v>295</v>
      </c>
      <c r="E268" s="174" t="s">
        <v>533</v>
      </c>
      <c r="F268" s="77"/>
      <c r="G268" s="75"/>
      <c r="H268" s="75">
        <f t="shared" si="14"/>
        <v>0</v>
      </c>
    </row>
    <row r="269" spans="1:9" s="113" customFormat="1" ht="54" customHeight="1">
      <c r="A269" s="173"/>
      <c r="B269" s="173" t="s">
        <v>296</v>
      </c>
      <c r="C269" s="171" t="s">
        <v>120</v>
      </c>
      <c r="D269" s="159" t="s">
        <v>297</v>
      </c>
      <c r="E269" s="174" t="s">
        <v>159</v>
      </c>
      <c r="F269" s="77">
        <f>923455+112352</f>
        <v>1035807</v>
      </c>
      <c r="G269" s="77"/>
      <c r="H269" s="75">
        <f t="shared" si="14"/>
        <v>1035807</v>
      </c>
      <c r="I269" s="122"/>
    </row>
    <row r="270" spans="1:9" s="113" customFormat="1" ht="52.5" customHeight="1" hidden="1">
      <c r="A270" s="173"/>
      <c r="B270" s="173" t="s">
        <v>286</v>
      </c>
      <c r="C270" s="173" t="s">
        <v>92</v>
      </c>
      <c r="D270" s="159" t="s">
        <v>287</v>
      </c>
      <c r="E270" s="174" t="s">
        <v>137</v>
      </c>
      <c r="F270" s="77"/>
      <c r="G270" s="75"/>
      <c r="H270" s="75">
        <f t="shared" si="14"/>
        <v>0</v>
      </c>
      <c r="I270" s="122"/>
    </row>
    <row r="271" spans="1:9" s="113" customFormat="1" ht="77.25" customHeight="1" hidden="1">
      <c r="A271" s="170"/>
      <c r="B271" s="170" t="s">
        <v>290</v>
      </c>
      <c r="C271" s="170"/>
      <c r="D271" s="158" t="s">
        <v>291</v>
      </c>
      <c r="E271" s="159" t="s">
        <v>213</v>
      </c>
      <c r="F271" s="77"/>
      <c r="G271" s="75"/>
      <c r="H271" s="75">
        <f t="shared" si="14"/>
        <v>0</v>
      </c>
      <c r="I271" s="122"/>
    </row>
    <row r="272" spans="1:8" s="113" customFormat="1" ht="63" customHeight="1">
      <c r="A272" s="171"/>
      <c r="B272" s="171" t="s">
        <v>273</v>
      </c>
      <c r="C272" s="171" t="s">
        <v>93</v>
      </c>
      <c r="D272" s="159" t="s">
        <v>441</v>
      </c>
      <c r="E272" s="159" t="s">
        <v>173</v>
      </c>
      <c r="F272" s="77"/>
      <c r="G272" s="75">
        <v>30000</v>
      </c>
      <c r="H272" s="75">
        <f t="shared" si="14"/>
        <v>30000</v>
      </c>
    </row>
    <row r="273" spans="1:9" s="113" customFormat="1" ht="31.5">
      <c r="A273" s="228"/>
      <c r="B273" s="212" t="s">
        <v>279</v>
      </c>
      <c r="C273" s="209" t="s">
        <v>93</v>
      </c>
      <c r="D273" s="206" t="s">
        <v>294</v>
      </c>
      <c r="E273" s="159" t="s">
        <v>162</v>
      </c>
      <c r="F273" s="77">
        <v>375288</v>
      </c>
      <c r="G273" s="87"/>
      <c r="H273" s="75">
        <f t="shared" si="14"/>
        <v>375288</v>
      </c>
      <c r="I273" s="122"/>
    </row>
    <row r="274" spans="1:8" s="113" customFormat="1" ht="31.5">
      <c r="A274" s="228"/>
      <c r="B274" s="212"/>
      <c r="C274" s="207"/>
      <c r="D274" s="206"/>
      <c r="E274" s="159" t="s">
        <v>161</v>
      </c>
      <c r="F274" s="77">
        <v>62260</v>
      </c>
      <c r="G274" s="87"/>
      <c r="H274" s="75">
        <f t="shared" si="14"/>
        <v>62260</v>
      </c>
    </row>
    <row r="275" spans="1:8" s="113" customFormat="1" ht="31.5">
      <c r="A275" s="228"/>
      <c r="B275" s="212"/>
      <c r="C275" s="207"/>
      <c r="D275" s="206"/>
      <c r="E275" s="159" t="s">
        <v>196</v>
      </c>
      <c r="F275" s="77">
        <v>28236</v>
      </c>
      <c r="G275" s="87"/>
      <c r="H275" s="75">
        <f t="shared" si="14"/>
        <v>28236</v>
      </c>
    </row>
    <row r="276" spans="1:8" s="113" customFormat="1" ht="47.25" customHeight="1" hidden="1">
      <c r="A276" s="228"/>
      <c r="B276" s="212"/>
      <c r="C276" s="207"/>
      <c r="D276" s="206"/>
      <c r="E276" s="159" t="s">
        <v>217</v>
      </c>
      <c r="F276" s="77"/>
      <c r="G276" s="87"/>
      <c r="H276" s="75">
        <f t="shared" si="14"/>
        <v>0</v>
      </c>
    </row>
    <row r="277" spans="1:8" s="113" customFormat="1" ht="47.25" customHeight="1" hidden="1">
      <c r="A277" s="228"/>
      <c r="B277" s="212"/>
      <c r="C277" s="207"/>
      <c r="D277" s="206"/>
      <c r="E277" s="159" t="s">
        <v>534</v>
      </c>
      <c r="F277" s="77"/>
      <c r="G277" s="87"/>
      <c r="H277" s="75">
        <f t="shared" si="14"/>
        <v>0</v>
      </c>
    </row>
    <row r="278" spans="1:8" s="113" customFormat="1" ht="47.25" customHeight="1" hidden="1">
      <c r="A278" s="228"/>
      <c r="B278" s="212"/>
      <c r="C278" s="207"/>
      <c r="D278" s="206"/>
      <c r="E278" s="159" t="s">
        <v>322</v>
      </c>
      <c r="F278" s="77"/>
      <c r="G278" s="87"/>
      <c r="H278" s="75">
        <f t="shared" si="14"/>
        <v>0</v>
      </c>
    </row>
    <row r="279" spans="1:8" s="113" customFormat="1" ht="65.25" customHeight="1" hidden="1">
      <c r="A279" s="228"/>
      <c r="B279" s="212"/>
      <c r="C279" s="207"/>
      <c r="D279" s="206"/>
      <c r="E279" s="159" t="s">
        <v>135</v>
      </c>
      <c r="F279" s="77"/>
      <c r="G279" s="87"/>
      <c r="H279" s="75">
        <f t="shared" si="14"/>
        <v>0</v>
      </c>
    </row>
    <row r="280" spans="1:8" s="116" customFormat="1" ht="31.5">
      <c r="A280" s="99"/>
      <c r="B280" s="99" t="s">
        <v>356</v>
      </c>
      <c r="C280" s="99"/>
      <c r="D280" s="100" t="s">
        <v>249</v>
      </c>
      <c r="E280" s="100"/>
      <c r="F280" s="81">
        <f>F281+F282+F283+F284+F285+F286+F287+F289+F290+F291+F292+F293+F294+F288</f>
        <v>1157763</v>
      </c>
      <c r="G280" s="81">
        <f>G281+G282+G283+G284+G285+G286+G287+G289+G290+G291+G292+G293+G294</f>
        <v>10000</v>
      </c>
      <c r="H280" s="84">
        <f>H281+H283+H285+H286+H287+H288+H289+H294</f>
        <v>1167763</v>
      </c>
    </row>
    <row r="281" spans="1:8" s="134" customFormat="1" ht="49.5" customHeight="1" hidden="1">
      <c r="A281" s="137"/>
      <c r="B281" s="171" t="s">
        <v>382</v>
      </c>
      <c r="C281" s="172" t="s">
        <v>90</v>
      </c>
      <c r="D281" s="159" t="s">
        <v>383</v>
      </c>
      <c r="E281" s="174" t="s">
        <v>151</v>
      </c>
      <c r="F281" s="77"/>
      <c r="G281" s="75"/>
      <c r="H281" s="75">
        <f>F281+G281</f>
        <v>0</v>
      </c>
    </row>
    <row r="282" spans="1:8" s="116" customFormat="1" ht="49.5" customHeight="1" hidden="1">
      <c r="A282" s="172"/>
      <c r="B282" s="172" t="s">
        <v>286</v>
      </c>
      <c r="C282" s="172"/>
      <c r="D282" s="175" t="s">
        <v>287</v>
      </c>
      <c r="E282" s="159" t="s">
        <v>534</v>
      </c>
      <c r="F282" s="77"/>
      <c r="G282" s="75"/>
      <c r="H282" s="75">
        <f aca="true" t="shared" si="15" ref="H282:H294">F282+G282</f>
        <v>0</v>
      </c>
    </row>
    <row r="283" spans="1:9" s="113" customFormat="1" ht="48.75" customHeight="1">
      <c r="A283" s="172"/>
      <c r="B283" s="173" t="s">
        <v>296</v>
      </c>
      <c r="C283" s="171" t="s">
        <v>120</v>
      </c>
      <c r="D283" s="159" t="s">
        <v>297</v>
      </c>
      <c r="E283" s="174" t="s">
        <v>159</v>
      </c>
      <c r="F283" s="77">
        <f>1050231-57293</f>
        <v>992938</v>
      </c>
      <c r="G283" s="77"/>
      <c r="H283" s="75">
        <f t="shared" si="15"/>
        <v>992938</v>
      </c>
      <c r="I283" s="122"/>
    </row>
    <row r="284" spans="1:9" s="113" customFormat="1" ht="73.5" customHeight="1" hidden="1">
      <c r="A284" s="169"/>
      <c r="B284" s="169" t="s">
        <v>290</v>
      </c>
      <c r="C284" s="169"/>
      <c r="D284" s="176" t="s">
        <v>291</v>
      </c>
      <c r="E284" s="159" t="s">
        <v>213</v>
      </c>
      <c r="F284" s="77"/>
      <c r="G284" s="75"/>
      <c r="H284" s="75">
        <f t="shared" si="15"/>
        <v>0</v>
      </c>
      <c r="I284" s="122"/>
    </row>
    <row r="285" spans="1:8" s="113" customFormat="1" ht="50.25" customHeight="1">
      <c r="A285" s="172"/>
      <c r="B285" s="167" t="s">
        <v>273</v>
      </c>
      <c r="C285" s="172" t="s">
        <v>93</v>
      </c>
      <c r="D285" s="175" t="s">
        <v>441</v>
      </c>
      <c r="E285" s="159" t="s">
        <v>173</v>
      </c>
      <c r="F285" s="77"/>
      <c r="G285" s="75">
        <v>10000</v>
      </c>
      <c r="H285" s="75">
        <f t="shared" si="15"/>
        <v>10000</v>
      </c>
    </row>
    <row r="286" spans="1:9" s="113" customFormat="1" ht="50.25" customHeight="1">
      <c r="A286" s="228"/>
      <c r="B286" s="212" t="s">
        <v>279</v>
      </c>
      <c r="C286" s="209" t="s">
        <v>93</v>
      </c>
      <c r="D286" s="206" t="s">
        <v>294</v>
      </c>
      <c r="E286" s="159" t="s">
        <v>162</v>
      </c>
      <c r="F286" s="77">
        <v>110240</v>
      </c>
      <c r="G286" s="87"/>
      <c r="H286" s="75">
        <f t="shared" si="15"/>
        <v>110240</v>
      </c>
      <c r="I286" s="122"/>
    </row>
    <row r="287" spans="1:8" s="113" customFormat="1" ht="50.25" customHeight="1">
      <c r="A287" s="228"/>
      <c r="B287" s="212"/>
      <c r="C287" s="207"/>
      <c r="D287" s="206"/>
      <c r="E287" s="159" t="s">
        <v>161</v>
      </c>
      <c r="F287" s="77">
        <v>37305</v>
      </c>
      <c r="G287" s="87"/>
      <c r="H287" s="75">
        <f t="shared" si="15"/>
        <v>37305</v>
      </c>
    </row>
    <row r="288" spans="1:8" s="113" customFormat="1" ht="66.75" customHeight="1" hidden="1">
      <c r="A288" s="228"/>
      <c r="B288" s="212"/>
      <c r="C288" s="207"/>
      <c r="D288" s="206"/>
      <c r="E288" s="159" t="s">
        <v>135</v>
      </c>
      <c r="F288" s="77"/>
      <c r="G288" s="87"/>
      <c r="H288" s="75">
        <f t="shared" si="15"/>
        <v>0</v>
      </c>
    </row>
    <row r="289" spans="1:8" s="113" customFormat="1" ht="66" customHeight="1">
      <c r="A289" s="228"/>
      <c r="B289" s="212"/>
      <c r="C289" s="210"/>
      <c r="D289" s="206"/>
      <c r="E289" s="159" t="s">
        <v>196</v>
      </c>
      <c r="F289" s="77">
        <v>17280</v>
      </c>
      <c r="G289" s="87"/>
      <c r="H289" s="75">
        <f t="shared" si="15"/>
        <v>17280</v>
      </c>
    </row>
    <row r="290" spans="1:8" s="113" customFormat="1" ht="69.75" customHeight="1" hidden="1">
      <c r="A290" s="228"/>
      <c r="B290" s="212"/>
      <c r="C290" s="169"/>
      <c r="D290" s="206"/>
      <c r="E290" s="159" t="s">
        <v>217</v>
      </c>
      <c r="F290" s="77"/>
      <c r="G290" s="87"/>
      <c r="H290" s="75">
        <f t="shared" si="15"/>
        <v>0</v>
      </c>
    </row>
    <row r="291" spans="1:8" s="113" customFormat="1" ht="69.75" customHeight="1" hidden="1">
      <c r="A291" s="228"/>
      <c r="B291" s="212"/>
      <c r="C291" s="169"/>
      <c r="D291" s="206"/>
      <c r="E291" s="159" t="s">
        <v>322</v>
      </c>
      <c r="F291" s="77"/>
      <c r="G291" s="87"/>
      <c r="H291" s="75">
        <f t="shared" si="15"/>
        <v>0</v>
      </c>
    </row>
    <row r="292" spans="1:8" s="113" customFormat="1" ht="53.25" customHeight="1" hidden="1">
      <c r="A292" s="228"/>
      <c r="B292" s="212"/>
      <c r="C292" s="169"/>
      <c r="D292" s="206"/>
      <c r="E292" s="159" t="s">
        <v>534</v>
      </c>
      <c r="F292" s="77"/>
      <c r="G292" s="87"/>
      <c r="H292" s="75">
        <f t="shared" si="15"/>
        <v>0</v>
      </c>
    </row>
    <row r="293" spans="1:8" s="113" customFormat="1" ht="69" customHeight="1" hidden="1">
      <c r="A293" s="228"/>
      <c r="B293" s="212"/>
      <c r="C293" s="170"/>
      <c r="D293" s="206"/>
      <c r="E293" s="159" t="s">
        <v>339</v>
      </c>
      <c r="F293" s="77"/>
      <c r="G293" s="87"/>
      <c r="H293" s="75">
        <f t="shared" si="15"/>
        <v>0</v>
      </c>
    </row>
    <row r="294" spans="1:8" s="113" customFormat="1" ht="60.75" customHeight="1" hidden="1">
      <c r="A294" s="171"/>
      <c r="B294" s="173" t="s">
        <v>286</v>
      </c>
      <c r="C294" s="171" t="s">
        <v>92</v>
      </c>
      <c r="D294" s="174" t="s">
        <v>287</v>
      </c>
      <c r="E294" s="159" t="s">
        <v>137</v>
      </c>
      <c r="F294" s="77"/>
      <c r="G294" s="87"/>
      <c r="H294" s="75">
        <f t="shared" si="15"/>
        <v>0</v>
      </c>
    </row>
    <row r="295" spans="1:8" s="113" customFormat="1" ht="46.5" customHeight="1">
      <c r="A295" s="99"/>
      <c r="B295" s="99" t="s">
        <v>357</v>
      </c>
      <c r="C295" s="99"/>
      <c r="D295" s="100" t="s">
        <v>250</v>
      </c>
      <c r="E295" s="159"/>
      <c r="F295" s="81">
        <f>F296+F297+F298+F299+F300+F301+F302+F304+F305+F307+F306+F308</f>
        <v>962633</v>
      </c>
      <c r="G295" s="81">
        <f>G296+G297+G298+G299+G300+G301+G302+G304+G305+G307+G306+G308</f>
        <v>0</v>
      </c>
      <c r="H295" s="81">
        <f>H296+H297+H298+H299+H300+H301+H302+H304+H305+H307+H306+H308</f>
        <v>962633</v>
      </c>
    </row>
    <row r="296" spans="1:8" s="113" customFormat="1" ht="75" customHeight="1" hidden="1">
      <c r="A296" s="228"/>
      <c r="B296" s="212" t="s">
        <v>382</v>
      </c>
      <c r="C296" s="172"/>
      <c r="D296" s="206" t="s">
        <v>383</v>
      </c>
      <c r="E296" s="159" t="s">
        <v>339</v>
      </c>
      <c r="F296" s="77"/>
      <c r="G296" s="81"/>
      <c r="H296" s="75">
        <f>F296+G296</f>
        <v>0</v>
      </c>
    </row>
    <row r="297" spans="1:8" s="135" customFormat="1" ht="42.75" customHeight="1" hidden="1">
      <c r="A297" s="209"/>
      <c r="B297" s="222"/>
      <c r="C297" s="172" t="s">
        <v>90</v>
      </c>
      <c r="D297" s="225"/>
      <c r="E297" s="174" t="s">
        <v>151</v>
      </c>
      <c r="F297" s="77"/>
      <c r="G297" s="75"/>
      <c r="H297" s="75">
        <f aca="true" t="shared" si="16" ref="H297:H308">F297+G297</f>
        <v>0</v>
      </c>
    </row>
    <row r="298" spans="1:9" s="113" customFormat="1" ht="50.25" customHeight="1">
      <c r="A298" s="178"/>
      <c r="B298" s="173" t="s">
        <v>296</v>
      </c>
      <c r="C298" s="171" t="s">
        <v>120</v>
      </c>
      <c r="D298" s="159" t="s">
        <v>297</v>
      </c>
      <c r="E298" s="174" t="s">
        <v>159</v>
      </c>
      <c r="F298" s="77">
        <f>702435+25646</f>
        <v>728081</v>
      </c>
      <c r="G298" s="75"/>
      <c r="H298" s="75">
        <f t="shared" si="16"/>
        <v>728081</v>
      </c>
      <c r="I298" s="122"/>
    </row>
    <row r="299" spans="1:9" s="113" customFormat="1" ht="73.5" customHeight="1" hidden="1">
      <c r="A299" s="170"/>
      <c r="B299" s="170" t="s">
        <v>290</v>
      </c>
      <c r="C299" s="169"/>
      <c r="D299" s="158" t="s">
        <v>291</v>
      </c>
      <c r="E299" s="159" t="s">
        <v>213</v>
      </c>
      <c r="F299" s="77"/>
      <c r="G299" s="75"/>
      <c r="H299" s="75">
        <f t="shared" si="16"/>
        <v>0</v>
      </c>
      <c r="I299" s="122"/>
    </row>
    <row r="300" spans="1:9" s="113" customFormat="1" ht="31.5">
      <c r="A300" s="228"/>
      <c r="B300" s="212" t="s">
        <v>279</v>
      </c>
      <c r="C300" s="209" t="s">
        <v>93</v>
      </c>
      <c r="D300" s="206" t="s">
        <v>294</v>
      </c>
      <c r="E300" s="159" t="s">
        <v>162</v>
      </c>
      <c r="F300" s="77">
        <v>154552</v>
      </c>
      <c r="G300" s="87"/>
      <c r="H300" s="75">
        <f t="shared" si="16"/>
        <v>154552</v>
      </c>
      <c r="I300" s="122"/>
    </row>
    <row r="301" spans="1:8" s="113" customFormat="1" ht="31.5">
      <c r="A301" s="228"/>
      <c r="B301" s="212"/>
      <c r="C301" s="207"/>
      <c r="D301" s="206"/>
      <c r="E301" s="159" t="s">
        <v>161</v>
      </c>
      <c r="F301" s="77">
        <v>80000</v>
      </c>
      <c r="G301" s="87"/>
      <c r="H301" s="75">
        <f t="shared" si="16"/>
        <v>80000</v>
      </c>
    </row>
    <row r="302" spans="1:8" s="113" customFormat="1" ht="63" hidden="1">
      <c r="A302" s="228"/>
      <c r="B302" s="212"/>
      <c r="C302" s="207"/>
      <c r="D302" s="206"/>
      <c r="E302" s="159" t="s">
        <v>140</v>
      </c>
      <c r="F302" s="77"/>
      <c r="G302" s="87"/>
      <c r="H302" s="75">
        <f t="shared" si="16"/>
        <v>0</v>
      </c>
    </row>
    <row r="303" spans="1:8" s="113" customFormat="1" ht="47.25" customHeight="1" hidden="1">
      <c r="A303" s="228"/>
      <c r="B303" s="212"/>
      <c r="C303" s="207"/>
      <c r="D303" s="206"/>
      <c r="E303" s="159" t="s">
        <v>217</v>
      </c>
      <c r="F303" s="77"/>
      <c r="G303" s="87"/>
      <c r="H303" s="75">
        <f t="shared" si="16"/>
        <v>0</v>
      </c>
    </row>
    <row r="304" spans="1:8" s="113" customFormat="1" ht="47.25" customHeight="1" hidden="1">
      <c r="A304" s="228"/>
      <c r="B304" s="212"/>
      <c r="C304" s="207"/>
      <c r="D304" s="206"/>
      <c r="E304" s="159" t="s">
        <v>322</v>
      </c>
      <c r="F304" s="77"/>
      <c r="G304" s="87"/>
      <c r="H304" s="75">
        <f t="shared" si="16"/>
        <v>0</v>
      </c>
    </row>
    <row r="305" spans="1:8" s="113" customFormat="1" ht="47.25" customHeight="1" hidden="1">
      <c r="A305" s="228"/>
      <c r="B305" s="212"/>
      <c r="C305" s="207"/>
      <c r="D305" s="206"/>
      <c r="E305" s="159" t="s">
        <v>534</v>
      </c>
      <c r="F305" s="77"/>
      <c r="G305" s="87"/>
      <c r="H305" s="75">
        <f t="shared" si="16"/>
        <v>0</v>
      </c>
    </row>
    <row r="306" spans="1:8" s="113" customFormat="1" ht="66.75" customHeight="1" hidden="1">
      <c r="A306" s="228"/>
      <c r="B306" s="212"/>
      <c r="C306" s="207"/>
      <c r="D306" s="206"/>
      <c r="E306" s="159" t="s">
        <v>135</v>
      </c>
      <c r="F306" s="77"/>
      <c r="G306" s="87"/>
      <c r="H306" s="75">
        <f t="shared" si="16"/>
        <v>0</v>
      </c>
    </row>
    <row r="307" spans="1:8" s="113" customFormat="1" ht="63" customHeight="1" hidden="1">
      <c r="A307" s="228"/>
      <c r="B307" s="212"/>
      <c r="C307" s="210"/>
      <c r="D307" s="206"/>
      <c r="E307" s="159" t="s">
        <v>86</v>
      </c>
      <c r="F307" s="131"/>
      <c r="G307" s="87"/>
      <c r="H307" s="75">
        <f t="shared" si="16"/>
        <v>0</v>
      </c>
    </row>
    <row r="308" spans="1:8" s="113" customFormat="1" ht="63" customHeight="1" hidden="1">
      <c r="A308" s="171"/>
      <c r="B308" s="173" t="s">
        <v>286</v>
      </c>
      <c r="C308" s="171" t="s">
        <v>92</v>
      </c>
      <c r="D308" s="174" t="s">
        <v>287</v>
      </c>
      <c r="E308" s="159" t="s">
        <v>137</v>
      </c>
      <c r="F308" s="77"/>
      <c r="G308" s="87"/>
      <c r="H308" s="75">
        <f t="shared" si="16"/>
        <v>0</v>
      </c>
    </row>
    <row r="309" spans="1:8" s="127" customFormat="1" ht="21" customHeight="1">
      <c r="A309" s="100"/>
      <c r="B309" s="100"/>
      <c r="C309" s="100"/>
      <c r="D309" s="100" t="s">
        <v>268</v>
      </c>
      <c r="E309" s="100"/>
      <c r="F309" s="84">
        <f>F11+F22+F63+F80+F101+F119+F125+F152+F155+F164+F167+F173+F190+F194+F202+F211+F225+F238+F252+F266+F280+F295+F207+F162+F97+F99</f>
        <v>659019317</v>
      </c>
      <c r="G309" s="84">
        <f>G11+G22+G63+G80+G101+G119+G125+G152+G155+G164+G167+G173+G190+G194+G202+G211+G225+G238+G252+G266+G280+G295+G207+G162+G97+G99</f>
        <v>639854016</v>
      </c>
      <c r="H309" s="84">
        <f>H11+H22+H63+H80+H101+H119+H125+H152+H155+H164+H167+H173+H190+H194+H202+H211+H225+H238+H252+H266+H280+H295+H207+H162+H97+H99</f>
        <v>1298873333</v>
      </c>
    </row>
    <row r="310" spans="1:8" s="127" customFormat="1" ht="21" customHeight="1">
      <c r="A310" s="125"/>
      <c r="B310" s="125"/>
      <c r="C310" s="125"/>
      <c r="D310" s="125"/>
      <c r="E310" s="125"/>
      <c r="F310" s="141"/>
      <c r="G310" s="141"/>
      <c r="H310" s="141"/>
    </row>
    <row r="311" spans="1:9" ht="15" customHeight="1">
      <c r="A311" s="115"/>
      <c r="B311" s="115"/>
      <c r="C311" s="115"/>
      <c r="D311" s="115"/>
      <c r="E311" s="115"/>
      <c r="F311" s="128"/>
      <c r="G311" s="128"/>
      <c r="H311" s="128"/>
      <c r="I311" s="129"/>
    </row>
    <row r="312" spans="1:7" s="130" customFormat="1" ht="35.25" customHeight="1">
      <c r="A312" s="160" t="s">
        <v>417</v>
      </c>
      <c r="B312" s="160"/>
      <c r="C312" s="160"/>
      <c r="D312" s="160"/>
      <c r="E312" s="160"/>
      <c r="F312" s="160" t="s">
        <v>172</v>
      </c>
      <c r="G312" s="160"/>
    </row>
    <row r="313" spans="7:8" ht="18" customHeight="1">
      <c r="G313" s="127"/>
      <c r="H313" s="126"/>
    </row>
  </sheetData>
  <sheetProtection/>
  <mergeCells count="169">
    <mergeCell ref="A16:A20"/>
    <mergeCell ref="A209:A210"/>
    <mergeCell ref="B44:B45"/>
    <mergeCell ref="A50:A51"/>
    <mergeCell ref="A183:A186"/>
    <mergeCell ref="B69:B70"/>
    <mergeCell ref="A104:A106"/>
    <mergeCell ref="A126:A127"/>
    <mergeCell ref="A25:A27"/>
    <mergeCell ref="A102:A103"/>
    <mergeCell ref="D230:D236"/>
    <mergeCell ref="D183:D186"/>
    <mergeCell ref="C230:C235"/>
    <mergeCell ref="C217:C224"/>
    <mergeCell ref="D209:D210"/>
    <mergeCell ref="D188:D189"/>
    <mergeCell ref="D203:D204"/>
    <mergeCell ref="D217:D224"/>
    <mergeCell ref="C203:C204"/>
    <mergeCell ref="D148:D151"/>
    <mergeCell ref="D140:D141"/>
    <mergeCell ref="A203:A204"/>
    <mergeCell ref="A137:A139"/>
    <mergeCell ref="A158:A161"/>
    <mergeCell ref="B158:B161"/>
    <mergeCell ref="C148:C151"/>
    <mergeCell ref="A188:A189"/>
    <mergeCell ref="D158:D161"/>
    <mergeCell ref="A148:A151"/>
    <mergeCell ref="E61:E62"/>
    <mergeCell ref="A39:A40"/>
    <mergeCell ref="B34:B37"/>
    <mergeCell ref="D44:D45"/>
    <mergeCell ref="D39:D40"/>
    <mergeCell ref="B39:B40"/>
    <mergeCell ref="D34:D37"/>
    <mergeCell ref="D25:D27"/>
    <mergeCell ref="A34:A37"/>
    <mergeCell ref="A6:H6"/>
    <mergeCell ref="A28:A31"/>
    <mergeCell ref="D28:D31"/>
    <mergeCell ref="C25:C27"/>
    <mergeCell ref="B25:B27"/>
    <mergeCell ref="B28:B31"/>
    <mergeCell ref="C28:C31"/>
    <mergeCell ref="B32:B33"/>
    <mergeCell ref="C32:C33"/>
    <mergeCell ref="D32:D33"/>
    <mergeCell ref="A54:A55"/>
    <mergeCell ref="C34:C37"/>
    <mergeCell ref="B54:B55"/>
    <mergeCell ref="C54:C55"/>
    <mergeCell ref="C44:C45"/>
    <mergeCell ref="D54:D55"/>
    <mergeCell ref="C67:C68"/>
    <mergeCell ref="A65:A66"/>
    <mergeCell ref="C69:C70"/>
    <mergeCell ref="A81:A82"/>
    <mergeCell ref="B81:B82"/>
    <mergeCell ref="A69:A70"/>
    <mergeCell ref="A67:A68"/>
    <mergeCell ref="B74:B76"/>
    <mergeCell ref="A74:A75"/>
    <mergeCell ref="B71:B72"/>
    <mergeCell ref="A89:A90"/>
    <mergeCell ref="C102:C103"/>
    <mergeCell ref="B89:B90"/>
    <mergeCell ref="A86:A87"/>
    <mergeCell ref="C86:C87"/>
    <mergeCell ref="A109:A111"/>
    <mergeCell ref="A114:A116"/>
    <mergeCell ref="C109:C111"/>
    <mergeCell ref="B65:B66"/>
    <mergeCell ref="B67:B68"/>
    <mergeCell ref="A107:A108"/>
    <mergeCell ref="A112:A113"/>
    <mergeCell ref="A71:A72"/>
    <mergeCell ref="C71:C72"/>
    <mergeCell ref="C81:C82"/>
    <mergeCell ref="A254:A255"/>
    <mergeCell ref="C273:C279"/>
    <mergeCell ref="D254:D255"/>
    <mergeCell ref="B296:B297"/>
    <mergeCell ref="D259:D265"/>
    <mergeCell ref="A273:A279"/>
    <mergeCell ref="D273:D279"/>
    <mergeCell ref="A286:A293"/>
    <mergeCell ref="D286:D293"/>
    <mergeCell ref="A230:A236"/>
    <mergeCell ref="A217:A224"/>
    <mergeCell ref="D300:D307"/>
    <mergeCell ref="B273:B279"/>
    <mergeCell ref="B286:B293"/>
    <mergeCell ref="C300:C307"/>
    <mergeCell ref="A296:A297"/>
    <mergeCell ref="D296:D297"/>
    <mergeCell ref="A300:A307"/>
    <mergeCell ref="C259:C265"/>
    <mergeCell ref="D131:D132"/>
    <mergeCell ref="A140:A141"/>
    <mergeCell ref="B217:B224"/>
    <mergeCell ref="B259:B265"/>
    <mergeCell ref="B209:B210"/>
    <mergeCell ref="A244:A251"/>
    <mergeCell ref="C158:C161"/>
    <mergeCell ref="A259:A265"/>
    <mergeCell ref="C254:C255"/>
    <mergeCell ref="C244:C248"/>
    <mergeCell ref="A131:A132"/>
    <mergeCell ref="A135:A136"/>
    <mergeCell ref="B137:B139"/>
    <mergeCell ref="B183:B186"/>
    <mergeCell ref="B16:B20"/>
    <mergeCell ref="D89:D90"/>
    <mergeCell ref="D112:D113"/>
    <mergeCell ref="D109:D111"/>
    <mergeCell ref="B102:B103"/>
    <mergeCell ref="C89:C90"/>
    <mergeCell ref="D104:D106"/>
    <mergeCell ref="D102:D103"/>
    <mergeCell ref="B109:B111"/>
    <mergeCell ref="B104:B106"/>
    <mergeCell ref="D16:D20"/>
    <mergeCell ref="C16:C20"/>
    <mergeCell ref="B112:B113"/>
    <mergeCell ref="C107:C108"/>
    <mergeCell ref="D74:D76"/>
    <mergeCell ref="D69:D70"/>
    <mergeCell ref="D65:D66"/>
    <mergeCell ref="D67:D68"/>
    <mergeCell ref="B86:B87"/>
    <mergeCell ref="B107:B108"/>
    <mergeCell ref="D23:D24"/>
    <mergeCell ref="C104:C106"/>
    <mergeCell ref="C135:C136"/>
    <mergeCell ref="C131:C132"/>
    <mergeCell ref="D71:D72"/>
    <mergeCell ref="D107:D108"/>
    <mergeCell ref="D81:D82"/>
    <mergeCell ref="D121:D122"/>
    <mergeCell ref="C121:C122"/>
    <mergeCell ref="D129:D130"/>
    <mergeCell ref="B300:B307"/>
    <mergeCell ref="B188:B189"/>
    <mergeCell ref="B203:B204"/>
    <mergeCell ref="B230:B236"/>
    <mergeCell ref="B200:B201"/>
    <mergeCell ref="B254:B255"/>
    <mergeCell ref="B244:B251"/>
    <mergeCell ref="C65:C66"/>
    <mergeCell ref="C183:C186"/>
    <mergeCell ref="C129:C130"/>
    <mergeCell ref="B126:B127"/>
    <mergeCell ref="B131:B132"/>
    <mergeCell ref="B129:B130"/>
    <mergeCell ref="B121:B122"/>
    <mergeCell ref="B140:B141"/>
    <mergeCell ref="B135:B136"/>
    <mergeCell ref="C74:C76"/>
    <mergeCell ref="D86:D87"/>
    <mergeCell ref="B148:B151"/>
    <mergeCell ref="C286:C289"/>
    <mergeCell ref="D244:D251"/>
    <mergeCell ref="D135:D136"/>
    <mergeCell ref="D137:D139"/>
    <mergeCell ref="D126:D127"/>
    <mergeCell ref="D200:D201"/>
    <mergeCell ref="C200:C201"/>
    <mergeCell ref="C188:C189"/>
  </mergeCells>
  <printOptions/>
  <pageMargins left="0.7874015748031497" right="0.7874015748031497" top="1.1811023622047245" bottom="0.2" header="0.1968503937007874" footer="0.1968503937007874"/>
  <pageSetup fitToHeight="20" horizontalDpi="600" verticalDpi="600" orientation="landscape" paperSize="9" scale="57"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28125" style="1" customWidth="1"/>
    <col min="2" max="2" width="35.8515625" style="1" customWidth="1"/>
    <col min="3" max="3" width="62.8515625" style="1" hidden="1" customWidth="1"/>
    <col min="4" max="4" width="12.57421875" style="1" hidden="1" customWidth="1"/>
    <col min="5" max="5" width="62.7109375" style="1" customWidth="1"/>
    <col min="6" max="6" width="13.421875" style="1" hidden="1" customWidth="1"/>
    <col min="7" max="7" width="15.28125" style="1" hidden="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414</v>
      </c>
      <c r="G1" s="13"/>
    </row>
    <row r="2" spans="5:7" ht="28.5" customHeight="1">
      <c r="E2" s="14" t="s">
        <v>415</v>
      </c>
      <c r="G2" s="13"/>
    </row>
    <row r="3" spans="3:7" ht="39.75" customHeight="1">
      <c r="C3" s="8"/>
      <c r="E3" s="14" t="s">
        <v>528</v>
      </c>
      <c r="G3" s="13"/>
    </row>
    <row r="5" spans="1:10" s="6" customFormat="1" ht="28.5" customHeight="1">
      <c r="A5" s="205" t="s">
        <v>558</v>
      </c>
      <c r="B5" s="205"/>
      <c r="C5" s="205"/>
      <c r="D5" s="205"/>
      <c r="E5" s="205"/>
      <c r="F5" s="205"/>
      <c r="G5" s="205"/>
      <c r="H5" s="49"/>
      <c r="J5" s="50"/>
    </row>
    <row r="6" spans="1:4" ht="5.25" customHeight="1">
      <c r="A6" s="63"/>
      <c r="B6" s="63"/>
      <c r="C6" s="63"/>
      <c r="D6" s="63"/>
    </row>
    <row r="7" spans="1:8" ht="16.5" customHeight="1">
      <c r="A7" s="63"/>
      <c r="B7" s="63"/>
      <c r="C7" s="63"/>
      <c r="D7" s="63"/>
      <c r="E7" s="63"/>
      <c r="F7" s="63"/>
      <c r="G7" s="68" t="s">
        <v>267</v>
      </c>
      <c r="H7" s="63"/>
    </row>
    <row r="8" spans="1:8" s="2" customFormat="1" ht="45.75" customHeight="1">
      <c r="A8" s="64" t="s">
        <v>236</v>
      </c>
      <c r="B8" s="197" t="s">
        <v>238</v>
      </c>
      <c r="C8" s="197" t="s">
        <v>262</v>
      </c>
      <c r="D8" s="197"/>
      <c r="E8" s="197" t="s">
        <v>265</v>
      </c>
      <c r="F8" s="197"/>
      <c r="G8" s="4" t="s">
        <v>266</v>
      </c>
      <c r="H8" s="195" t="s">
        <v>210</v>
      </c>
    </row>
    <row r="9" spans="1:8" s="2" customFormat="1" ht="57.75" customHeight="1">
      <c r="A9" s="64" t="s">
        <v>237</v>
      </c>
      <c r="B9" s="197"/>
      <c r="C9" s="4" t="s">
        <v>263</v>
      </c>
      <c r="D9" s="4" t="s">
        <v>264</v>
      </c>
      <c r="E9" s="4" t="s">
        <v>263</v>
      </c>
      <c r="F9" s="4" t="s">
        <v>264</v>
      </c>
      <c r="G9" s="4" t="s">
        <v>264</v>
      </c>
      <c r="H9" s="196"/>
    </row>
    <row r="10" spans="1:8" s="2" customFormat="1" ht="16.5" customHeight="1">
      <c r="A10" s="4">
        <v>1</v>
      </c>
      <c r="B10" s="4">
        <v>2</v>
      </c>
      <c r="C10" s="4">
        <v>3</v>
      </c>
      <c r="D10" s="4">
        <v>4</v>
      </c>
      <c r="E10" s="4">
        <v>5</v>
      </c>
      <c r="F10" s="4">
        <v>6</v>
      </c>
      <c r="G10" s="4">
        <v>7</v>
      </c>
      <c r="H10" s="4"/>
    </row>
    <row r="11" spans="1:9" s="2" customFormat="1" ht="31.5" hidden="1">
      <c r="A11" s="22" t="s">
        <v>350</v>
      </c>
      <c r="B11" s="23" t="s">
        <v>240</v>
      </c>
      <c r="C11" s="4"/>
      <c r="D11" s="24">
        <f>D13+D14+D23+D24+D26+D28+D29+D30</f>
        <v>4344270</v>
      </c>
      <c r="E11" s="4"/>
      <c r="F11" s="28">
        <f>F12+F15+F16+F20+F21+F23+F24+F26+F28+F29+F30+F14</f>
        <v>910383</v>
      </c>
      <c r="G11" s="28">
        <f>D11+F11</f>
        <v>5254653</v>
      </c>
      <c r="H11" s="71"/>
      <c r="I11" s="46"/>
    </row>
    <row r="12" spans="1:9" s="20" customFormat="1" ht="31.5" hidden="1">
      <c r="A12" s="193" t="s">
        <v>382</v>
      </c>
      <c r="B12" s="197" t="s">
        <v>383</v>
      </c>
      <c r="C12" s="4"/>
      <c r="D12" s="17"/>
      <c r="E12" s="4" t="s">
        <v>44</v>
      </c>
      <c r="F12" s="19">
        <v>253199</v>
      </c>
      <c r="G12" s="19">
        <f>D12+F12</f>
        <v>253199</v>
      </c>
      <c r="H12" s="4"/>
      <c r="I12" s="46"/>
    </row>
    <row r="13" spans="1:9" s="20" customFormat="1" ht="68.25" customHeight="1" hidden="1">
      <c r="A13" s="193"/>
      <c r="B13" s="197"/>
      <c r="C13" s="4" t="s">
        <v>13</v>
      </c>
      <c r="D13" s="17">
        <v>1315</v>
      </c>
      <c r="E13" s="4"/>
      <c r="F13" s="19"/>
      <c r="G13" s="19">
        <f aca="true" t="shared" si="0" ref="G13:G31">D13+F13</f>
        <v>1315</v>
      </c>
      <c r="H13" s="4"/>
      <c r="I13" s="46"/>
    </row>
    <row r="14" spans="1:9" s="20" customFormat="1" ht="51" customHeight="1" hidden="1">
      <c r="A14" s="193" t="s">
        <v>280</v>
      </c>
      <c r="B14" s="197" t="s">
        <v>306</v>
      </c>
      <c r="C14" s="4" t="s">
        <v>208</v>
      </c>
      <c r="D14" s="17">
        <v>480000</v>
      </c>
      <c r="E14" s="4"/>
      <c r="F14" s="9"/>
      <c r="G14" s="19">
        <f t="shared" si="0"/>
        <v>480000</v>
      </c>
      <c r="H14" s="4"/>
      <c r="I14" s="46"/>
    </row>
    <row r="15" spans="1:9" s="20" customFormat="1" ht="47.25" hidden="1">
      <c r="A15" s="193"/>
      <c r="B15" s="197"/>
      <c r="C15" s="4"/>
      <c r="D15" s="17"/>
      <c r="E15" s="35" t="s">
        <v>205</v>
      </c>
      <c r="F15" s="36">
        <v>41424</v>
      </c>
      <c r="G15" s="59">
        <f t="shared" si="0"/>
        <v>41424</v>
      </c>
      <c r="H15" s="4"/>
      <c r="I15" s="46"/>
    </row>
    <row r="16" spans="1:9" s="20" customFormat="1" ht="52.5" customHeight="1" hidden="1">
      <c r="A16" s="193" t="s">
        <v>286</v>
      </c>
      <c r="B16" s="197" t="s">
        <v>287</v>
      </c>
      <c r="C16" s="197"/>
      <c r="D16" s="17"/>
      <c r="E16" s="4" t="s">
        <v>37</v>
      </c>
      <c r="F16" s="19">
        <v>415760</v>
      </c>
      <c r="G16" s="19">
        <f t="shared" si="0"/>
        <v>415760</v>
      </c>
      <c r="H16" s="4"/>
      <c r="I16" s="46"/>
    </row>
    <row r="17" spans="1:9" s="20" customFormat="1" ht="44.25" customHeight="1" hidden="1">
      <c r="A17" s="193"/>
      <c r="B17" s="197"/>
      <c r="C17" s="197"/>
      <c r="D17" s="5"/>
      <c r="E17" s="4" t="s">
        <v>345</v>
      </c>
      <c r="F17" s="9"/>
      <c r="G17" s="19">
        <f t="shared" si="0"/>
        <v>0</v>
      </c>
      <c r="H17" s="4"/>
      <c r="I17" s="46"/>
    </row>
    <row r="18" spans="1:9" s="20" customFormat="1" ht="47.25" customHeight="1" hidden="1">
      <c r="A18" s="193"/>
      <c r="B18" s="197"/>
      <c r="C18" s="197"/>
      <c r="D18" s="5"/>
      <c r="E18" s="4" t="s">
        <v>344</v>
      </c>
      <c r="F18" s="19">
        <v>0</v>
      </c>
      <c r="G18" s="19">
        <f t="shared" si="0"/>
        <v>0</v>
      </c>
      <c r="H18" s="4"/>
      <c r="I18" s="46"/>
    </row>
    <row r="19" spans="1:9" s="20" customFormat="1" ht="15.75" hidden="1">
      <c r="A19" s="193"/>
      <c r="B19" s="197"/>
      <c r="C19" s="197"/>
      <c r="D19" s="5"/>
      <c r="E19" s="4"/>
      <c r="F19" s="19">
        <v>0</v>
      </c>
      <c r="G19" s="19">
        <f t="shared" si="0"/>
        <v>0</v>
      </c>
      <c r="H19" s="4"/>
      <c r="I19" s="46"/>
    </row>
    <row r="20" spans="1:9" s="20" customFormat="1" ht="222" customHeight="1" hidden="1">
      <c r="A20" s="18" t="s">
        <v>431</v>
      </c>
      <c r="B20" s="40" t="s">
        <v>432</v>
      </c>
      <c r="C20" s="4"/>
      <c r="D20" s="5"/>
      <c r="E20" s="4" t="s">
        <v>474</v>
      </c>
      <c r="F20" s="19"/>
      <c r="G20" s="19">
        <f t="shared" si="0"/>
        <v>0</v>
      </c>
      <c r="H20" s="4"/>
      <c r="I20" s="46"/>
    </row>
    <row r="21" spans="1:9" s="20" customFormat="1" ht="46.5" customHeight="1" hidden="1">
      <c r="A21" s="26">
        <v>240900</v>
      </c>
      <c r="B21" s="4" t="s">
        <v>307</v>
      </c>
      <c r="C21" s="16"/>
      <c r="D21" s="15"/>
      <c r="E21" s="4" t="s">
        <v>3</v>
      </c>
      <c r="F21" s="19">
        <v>200000</v>
      </c>
      <c r="G21" s="19">
        <f t="shared" si="0"/>
        <v>200000</v>
      </c>
      <c r="H21" s="4"/>
      <c r="I21" s="46"/>
    </row>
    <row r="22" spans="1:9" s="20" customFormat="1" ht="75" customHeight="1" hidden="1">
      <c r="A22" s="26">
        <v>250203</v>
      </c>
      <c r="B22" s="4" t="s">
        <v>409</v>
      </c>
      <c r="C22" s="4"/>
      <c r="D22" s="21">
        <v>0</v>
      </c>
      <c r="E22" s="4"/>
      <c r="F22" s="9"/>
      <c r="G22" s="19">
        <f t="shared" si="0"/>
        <v>0</v>
      </c>
      <c r="H22" s="4"/>
      <c r="I22" s="46"/>
    </row>
    <row r="23" spans="1:9" s="20" customFormat="1" ht="78.75" hidden="1">
      <c r="A23" s="203">
        <v>250404</v>
      </c>
      <c r="B23" s="197" t="s">
        <v>294</v>
      </c>
      <c r="C23" s="4" t="s">
        <v>7</v>
      </c>
      <c r="D23" s="21">
        <v>304955</v>
      </c>
      <c r="E23" s="9"/>
      <c r="F23" s="12"/>
      <c r="G23" s="19">
        <f t="shared" si="0"/>
        <v>304955</v>
      </c>
      <c r="H23" s="4"/>
      <c r="I23" s="46"/>
    </row>
    <row r="24" spans="1:9" s="20" customFormat="1" ht="47.25" hidden="1">
      <c r="A24" s="203"/>
      <c r="B24" s="197"/>
      <c r="C24" s="4" t="s">
        <v>6</v>
      </c>
      <c r="D24" s="17">
        <v>209200</v>
      </c>
      <c r="E24" s="4"/>
      <c r="F24" s="19">
        <v>0</v>
      </c>
      <c r="G24" s="19">
        <f t="shared" si="0"/>
        <v>209200</v>
      </c>
      <c r="H24" s="4"/>
      <c r="I24" s="46"/>
    </row>
    <row r="25" spans="1:9" s="20" customFormat="1" ht="32.25" customHeight="1" hidden="1">
      <c r="A25" s="203"/>
      <c r="B25" s="197"/>
      <c r="C25" s="4" t="s">
        <v>346</v>
      </c>
      <c r="D25" s="17">
        <v>120000</v>
      </c>
      <c r="E25" s="4" t="s">
        <v>346</v>
      </c>
      <c r="F25" s="19">
        <v>0</v>
      </c>
      <c r="G25" s="19">
        <f t="shared" si="0"/>
        <v>120000</v>
      </c>
      <c r="H25" s="4"/>
      <c r="I25" s="46"/>
    </row>
    <row r="26" spans="1:9" s="20" customFormat="1" ht="65.25" customHeight="1" hidden="1">
      <c r="A26" s="203"/>
      <c r="B26" s="197"/>
      <c r="C26" s="4" t="s">
        <v>1</v>
      </c>
      <c r="D26" s="17">
        <v>3348800</v>
      </c>
      <c r="E26" s="4"/>
      <c r="F26" s="19">
        <v>0</v>
      </c>
      <c r="G26" s="19">
        <f t="shared" si="0"/>
        <v>3348800</v>
      </c>
      <c r="H26" s="4"/>
      <c r="I26" s="46"/>
    </row>
    <row r="27" spans="1:9" s="20" customFormat="1" ht="38.25" customHeight="1" hidden="1">
      <c r="A27" s="203"/>
      <c r="B27" s="197"/>
      <c r="C27" s="4" t="s">
        <v>413</v>
      </c>
      <c r="D27" s="17">
        <v>0</v>
      </c>
      <c r="E27" s="4"/>
      <c r="F27" s="19"/>
      <c r="G27" s="19">
        <f t="shared" si="0"/>
        <v>0</v>
      </c>
      <c r="H27" s="4"/>
      <c r="I27" s="46"/>
    </row>
    <row r="28" spans="1:9" s="20" customFormat="1" ht="46.5" customHeight="1" hidden="1">
      <c r="A28" s="203"/>
      <c r="B28" s="197"/>
      <c r="C28" s="35" t="s">
        <v>484</v>
      </c>
      <c r="D28" s="38">
        <v>0</v>
      </c>
      <c r="E28" s="35"/>
      <c r="F28" s="36"/>
      <c r="G28" s="59">
        <f t="shared" si="0"/>
        <v>0</v>
      </c>
      <c r="H28" s="4"/>
      <c r="I28" s="46"/>
    </row>
    <row r="29" spans="1:9" s="20" customFormat="1" ht="62.25" customHeight="1" hidden="1">
      <c r="A29" s="203"/>
      <c r="B29" s="197"/>
      <c r="C29" s="4" t="s">
        <v>535</v>
      </c>
      <c r="D29" s="17"/>
      <c r="E29" s="35"/>
      <c r="F29" s="36"/>
      <c r="G29" s="19">
        <f t="shared" si="0"/>
        <v>0</v>
      </c>
      <c r="H29" s="4"/>
      <c r="I29" s="46"/>
    </row>
    <row r="30" spans="1:9" s="20" customFormat="1" ht="63" hidden="1">
      <c r="A30" s="203"/>
      <c r="B30" s="197"/>
      <c r="C30" s="4" t="s">
        <v>474</v>
      </c>
      <c r="D30" s="17"/>
      <c r="E30" s="4"/>
      <c r="F30" s="19"/>
      <c r="G30" s="19">
        <f t="shared" si="0"/>
        <v>0</v>
      </c>
      <c r="H30" s="4"/>
      <c r="I30" s="46"/>
    </row>
    <row r="31" spans="1:9" s="20" customFormat="1" ht="47.25">
      <c r="A31" s="22" t="s">
        <v>358</v>
      </c>
      <c r="B31" s="23" t="s">
        <v>251</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382</v>
      </c>
      <c r="B32" s="4" t="s">
        <v>383</v>
      </c>
      <c r="C32" s="4" t="s">
        <v>407</v>
      </c>
      <c r="D32" s="17"/>
      <c r="E32" s="4"/>
      <c r="F32" s="19"/>
      <c r="G32" s="9">
        <v>0</v>
      </c>
      <c r="H32" s="4"/>
      <c r="I32" s="46"/>
    </row>
    <row r="33" spans="1:9" s="20" customFormat="1" ht="66" customHeight="1" hidden="1">
      <c r="A33" s="18" t="s">
        <v>382</v>
      </c>
      <c r="B33" s="4" t="s">
        <v>383</v>
      </c>
      <c r="C33" s="4" t="s">
        <v>13</v>
      </c>
      <c r="D33" s="17">
        <v>885</v>
      </c>
      <c r="E33" s="4" t="s">
        <v>44</v>
      </c>
      <c r="F33" s="19">
        <v>14000</v>
      </c>
      <c r="G33" s="19">
        <f>D33+F33</f>
        <v>14885</v>
      </c>
      <c r="H33" s="4"/>
      <c r="I33" s="46"/>
    </row>
    <row r="34" spans="1:9" s="20" customFormat="1" ht="33" customHeight="1">
      <c r="A34" s="193" t="s">
        <v>269</v>
      </c>
      <c r="B34" s="197" t="s">
        <v>309</v>
      </c>
      <c r="C34" s="4" t="s">
        <v>76</v>
      </c>
      <c r="D34" s="17">
        <v>4567066</v>
      </c>
      <c r="E34" s="4" t="s">
        <v>57</v>
      </c>
      <c r="F34" s="19">
        <f>3158108-F35</f>
        <v>2760193</v>
      </c>
      <c r="G34" s="19">
        <f>D34+F34</f>
        <v>7327259</v>
      </c>
      <c r="H34" s="71" t="s">
        <v>211</v>
      </c>
      <c r="I34" s="46"/>
    </row>
    <row r="35" spans="1:9" s="20" customFormat="1" ht="47.25" hidden="1">
      <c r="A35" s="193"/>
      <c r="B35" s="197"/>
      <c r="C35" s="35" t="s">
        <v>205</v>
      </c>
      <c r="D35" s="38">
        <v>24450</v>
      </c>
      <c r="E35" s="35" t="s">
        <v>205</v>
      </c>
      <c r="F35" s="36">
        <v>397915</v>
      </c>
      <c r="G35" s="19">
        <f>D35+F35</f>
        <v>422365</v>
      </c>
      <c r="H35" s="4"/>
      <c r="I35" s="46"/>
    </row>
    <row r="36" spans="1:9" s="20" customFormat="1" ht="71.25" customHeight="1" hidden="1">
      <c r="A36" s="193"/>
      <c r="B36" s="197"/>
      <c r="C36" s="4" t="s">
        <v>13</v>
      </c>
      <c r="D36" s="17">
        <v>209486</v>
      </c>
      <c r="E36" s="35"/>
      <c r="F36" s="36"/>
      <c r="G36" s="19">
        <f>D36+F36</f>
        <v>209486</v>
      </c>
      <c r="H36" s="4"/>
      <c r="I36" s="46"/>
    </row>
    <row r="37" spans="1:9" s="20" customFormat="1" ht="35.25" customHeight="1">
      <c r="A37" s="193" t="s">
        <v>270</v>
      </c>
      <c r="B37" s="193" t="s">
        <v>310</v>
      </c>
      <c r="C37" s="4" t="s">
        <v>76</v>
      </c>
      <c r="D37" s="17">
        <v>6523141</v>
      </c>
      <c r="E37" s="4" t="s">
        <v>57</v>
      </c>
      <c r="F37" s="19">
        <f>5369916-F41</f>
        <v>3882915</v>
      </c>
      <c r="G37" s="19">
        <f>D37+F37</f>
        <v>10406056</v>
      </c>
      <c r="H37" s="71">
        <v>127071</v>
      </c>
      <c r="I37" s="46"/>
    </row>
    <row r="38" spans="1:9" s="20" customFormat="1" ht="32.25" customHeight="1" hidden="1">
      <c r="A38" s="193"/>
      <c r="B38" s="193"/>
      <c r="C38" s="4" t="s">
        <v>447</v>
      </c>
      <c r="D38" s="17"/>
      <c r="E38" s="4" t="s">
        <v>447</v>
      </c>
      <c r="F38" s="19"/>
      <c r="G38" s="19">
        <f aca="true" t="shared" si="1" ref="G38:G48">D38+F38</f>
        <v>0</v>
      </c>
      <c r="H38" s="4"/>
      <c r="I38" s="46"/>
    </row>
    <row r="39" spans="1:9" s="20" customFormat="1" ht="66" customHeight="1" hidden="1">
      <c r="A39" s="193"/>
      <c r="B39" s="193"/>
      <c r="C39" s="4" t="s">
        <v>447</v>
      </c>
      <c r="D39" s="17"/>
      <c r="E39" s="4" t="s">
        <v>447</v>
      </c>
      <c r="F39" s="19"/>
      <c r="G39" s="19">
        <f t="shared" si="1"/>
        <v>0</v>
      </c>
      <c r="H39" s="4"/>
      <c r="I39" s="46"/>
    </row>
    <row r="40" spans="1:9" s="20" customFormat="1" ht="35.25" customHeight="1">
      <c r="A40" s="193"/>
      <c r="B40" s="193"/>
      <c r="C40" s="4" t="s">
        <v>77</v>
      </c>
      <c r="D40" s="17">
        <v>522962</v>
      </c>
      <c r="E40" s="4" t="s">
        <v>77</v>
      </c>
      <c r="F40" s="19">
        <v>127071</v>
      </c>
      <c r="G40" s="19">
        <f t="shared" si="1"/>
        <v>650033</v>
      </c>
      <c r="H40" s="4" t="s">
        <v>211</v>
      </c>
      <c r="I40" s="46"/>
    </row>
    <row r="41" spans="1:9" s="20" customFormat="1" ht="47.25" hidden="1">
      <c r="A41" s="193"/>
      <c r="B41" s="193"/>
      <c r="C41" s="35" t="s">
        <v>205</v>
      </c>
      <c r="D41" s="38">
        <v>99122</v>
      </c>
      <c r="E41" s="35" t="s">
        <v>205</v>
      </c>
      <c r="F41" s="36">
        <v>1487001</v>
      </c>
      <c r="G41" s="19">
        <f>D41+F41</f>
        <v>1586123</v>
      </c>
      <c r="H41" s="4"/>
      <c r="I41" s="46"/>
    </row>
    <row r="42" spans="1:9" s="20" customFormat="1" ht="66" customHeight="1" hidden="1">
      <c r="A42" s="193"/>
      <c r="B42" s="193"/>
      <c r="C42" s="4" t="s">
        <v>13</v>
      </c>
      <c r="D42" s="17">
        <v>322041</v>
      </c>
      <c r="E42" s="35"/>
      <c r="F42" s="36"/>
      <c r="G42" s="19">
        <f t="shared" si="1"/>
        <v>322041</v>
      </c>
      <c r="H42" s="4"/>
      <c r="I42" s="46"/>
    </row>
    <row r="43" spans="1:9" s="20" customFormat="1" ht="35.25" customHeight="1">
      <c r="A43" s="193" t="s">
        <v>271</v>
      </c>
      <c r="B43" s="197" t="s">
        <v>311</v>
      </c>
      <c r="C43" s="4" t="s">
        <v>76</v>
      </c>
      <c r="D43" s="17">
        <v>1636</v>
      </c>
      <c r="E43" s="4" t="s">
        <v>57</v>
      </c>
      <c r="F43" s="19">
        <f>14800-F45</f>
        <v>0</v>
      </c>
      <c r="G43" s="19">
        <f t="shared" si="1"/>
        <v>1636</v>
      </c>
      <c r="H43" s="4"/>
      <c r="I43" s="46"/>
    </row>
    <row r="44" spans="1:9" s="20" customFormat="1" ht="70.5" customHeight="1" hidden="1">
      <c r="A44" s="193"/>
      <c r="B44" s="197"/>
      <c r="C44" s="4" t="s">
        <v>13</v>
      </c>
      <c r="D44" s="17">
        <v>5234</v>
      </c>
      <c r="E44" s="4"/>
      <c r="F44" s="19"/>
      <c r="G44" s="19">
        <f t="shared" si="1"/>
        <v>5234</v>
      </c>
      <c r="H44" s="4"/>
      <c r="I44" s="46"/>
    </row>
    <row r="45" spans="1:9" s="20" customFormat="1" ht="47.25" hidden="1">
      <c r="A45" s="193"/>
      <c r="B45" s="197"/>
      <c r="C45" s="4"/>
      <c r="D45" s="17"/>
      <c r="E45" s="35" t="s">
        <v>205</v>
      </c>
      <c r="F45" s="36">
        <v>14800</v>
      </c>
      <c r="G45" s="19">
        <f t="shared" si="1"/>
        <v>14800</v>
      </c>
      <c r="H45" s="71"/>
      <c r="I45" s="46"/>
    </row>
    <row r="46" spans="1:9" s="20" customFormat="1" ht="39" customHeight="1">
      <c r="A46" s="193" t="s">
        <v>228</v>
      </c>
      <c r="B46" s="197" t="s">
        <v>229</v>
      </c>
      <c r="C46" s="4" t="s">
        <v>78</v>
      </c>
      <c r="D46" s="17">
        <v>29827597</v>
      </c>
      <c r="E46" s="4" t="s">
        <v>58</v>
      </c>
      <c r="F46" s="19">
        <f>151878+393294-F49</f>
        <v>511523</v>
      </c>
      <c r="G46" s="19">
        <f t="shared" si="1"/>
        <v>30339120</v>
      </c>
      <c r="H46" s="4">
        <v>393294</v>
      </c>
      <c r="I46" s="46"/>
    </row>
    <row r="47" spans="1:9" s="20" customFormat="1" ht="46.5" customHeight="1" hidden="1">
      <c r="A47" s="193"/>
      <c r="B47" s="197"/>
      <c r="C47" s="4" t="s">
        <v>526</v>
      </c>
      <c r="D47" s="17">
        <v>0</v>
      </c>
      <c r="E47" s="4" t="s">
        <v>526</v>
      </c>
      <c r="F47" s="19">
        <v>0</v>
      </c>
      <c r="G47" s="19">
        <f t="shared" si="1"/>
        <v>0</v>
      </c>
      <c r="H47" s="4"/>
      <c r="I47" s="46"/>
    </row>
    <row r="48" spans="1:9" s="20" customFormat="1" ht="51.75" customHeight="1" hidden="1">
      <c r="A48" s="193"/>
      <c r="B48" s="197"/>
      <c r="C48" s="4"/>
      <c r="D48" s="21">
        <v>0</v>
      </c>
      <c r="E48" s="26"/>
      <c r="F48" s="16"/>
      <c r="G48" s="19">
        <f t="shared" si="1"/>
        <v>0</v>
      </c>
      <c r="H48" s="4"/>
      <c r="I48" s="46"/>
    </row>
    <row r="49" spans="1:9" s="20" customFormat="1" ht="47.25" hidden="1">
      <c r="A49" s="193"/>
      <c r="B49" s="197"/>
      <c r="C49" s="35" t="s">
        <v>205</v>
      </c>
      <c r="D49" s="36">
        <v>5000</v>
      </c>
      <c r="E49" s="35" t="s">
        <v>205</v>
      </c>
      <c r="F49" s="36">
        <v>33649</v>
      </c>
      <c r="G49" s="19">
        <f>D49+F49</f>
        <v>38649</v>
      </c>
      <c r="H49" s="4"/>
      <c r="I49" s="46"/>
    </row>
    <row r="50" spans="1:9" s="20" customFormat="1" ht="66.75" customHeight="1" hidden="1">
      <c r="A50" s="193"/>
      <c r="B50" s="197"/>
      <c r="C50" s="4" t="s">
        <v>13</v>
      </c>
      <c r="D50" s="19">
        <v>38395</v>
      </c>
      <c r="E50" s="35"/>
      <c r="F50" s="36"/>
      <c r="G50" s="19">
        <f aca="true" t="shared" si="2" ref="G50:G70">D50+F50</f>
        <v>38395</v>
      </c>
      <c r="H50" s="4"/>
      <c r="I50" s="46"/>
    </row>
    <row r="51" spans="1:9" s="20" customFormat="1" ht="63.75" customHeight="1" hidden="1">
      <c r="A51" s="18" t="s">
        <v>497</v>
      </c>
      <c r="B51" s="4" t="s">
        <v>496</v>
      </c>
      <c r="C51" s="4" t="s">
        <v>13</v>
      </c>
      <c r="D51" s="19">
        <v>2108</v>
      </c>
      <c r="E51" s="35"/>
      <c r="F51" s="36"/>
      <c r="G51" s="19">
        <f t="shared" si="2"/>
        <v>2108</v>
      </c>
      <c r="H51" s="4"/>
      <c r="I51" s="46"/>
    </row>
    <row r="52" spans="1:9" s="20" customFormat="1" ht="48" customHeight="1">
      <c r="A52" s="191" t="s">
        <v>15</v>
      </c>
      <c r="B52" s="195" t="s">
        <v>47</v>
      </c>
      <c r="C52" s="4" t="s">
        <v>76</v>
      </c>
      <c r="D52" s="19">
        <v>30000</v>
      </c>
      <c r="E52" s="4" t="s">
        <v>57</v>
      </c>
      <c r="F52" s="19">
        <v>400000</v>
      </c>
      <c r="G52" s="19">
        <f>D52+F52</f>
        <v>430000</v>
      </c>
      <c r="H52" s="4" t="s">
        <v>211</v>
      </c>
      <c r="I52" s="46"/>
    </row>
    <row r="53" spans="1:9" s="20" customFormat="1" ht="63.75" customHeight="1" hidden="1">
      <c r="A53" s="192"/>
      <c r="B53" s="196"/>
      <c r="C53" s="4" t="s">
        <v>13</v>
      </c>
      <c r="D53" s="19">
        <v>1684</v>
      </c>
      <c r="E53" s="4"/>
      <c r="F53" s="19"/>
      <c r="G53" s="19">
        <f>D53+F53</f>
        <v>1684</v>
      </c>
      <c r="H53" s="4"/>
      <c r="I53" s="46"/>
    </row>
    <row r="54" spans="1:9" s="51" customFormat="1" ht="37.5" customHeight="1">
      <c r="A54" s="191" t="s">
        <v>504</v>
      </c>
      <c r="B54" s="195" t="s">
        <v>505</v>
      </c>
      <c r="C54" s="4" t="s">
        <v>76</v>
      </c>
      <c r="D54" s="19">
        <v>60000</v>
      </c>
      <c r="E54" s="4" t="s">
        <v>57</v>
      </c>
      <c r="F54" s="19">
        <v>94430</v>
      </c>
      <c r="G54" s="19">
        <f t="shared" si="2"/>
        <v>154430</v>
      </c>
      <c r="H54" s="71" t="s">
        <v>211</v>
      </c>
      <c r="I54" s="52"/>
    </row>
    <row r="55" spans="1:9" s="51" customFormat="1" ht="46.5" customHeight="1" hidden="1">
      <c r="A55" s="192"/>
      <c r="B55" s="196"/>
      <c r="C55" s="4" t="s">
        <v>13</v>
      </c>
      <c r="D55" s="19">
        <v>10998</v>
      </c>
      <c r="E55" s="4"/>
      <c r="F55" s="19"/>
      <c r="G55" s="19">
        <f>D55</f>
        <v>10998</v>
      </c>
      <c r="H55" s="71"/>
      <c r="I55" s="52"/>
    </row>
    <row r="56" spans="1:9" s="20" customFormat="1" ht="60.75" customHeight="1" hidden="1">
      <c r="A56" s="18" t="s">
        <v>498</v>
      </c>
      <c r="B56" s="4" t="s">
        <v>499</v>
      </c>
      <c r="C56" s="4" t="s">
        <v>13</v>
      </c>
      <c r="D56" s="19">
        <v>8769</v>
      </c>
      <c r="E56" s="35"/>
      <c r="F56" s="36"/>
      <c r="G56" s="19">
        <f t="shared" si="2"/>
        <v>8769</v>
      </c>
      <c r="H56" s="4"/>
      <c r="I56" s="46"/>
    </row>
    <row r="57" spans="1:9" s="20" customFormat="1" ht="47.25" hidden="1">
      <c r="A57" s="25" t="s">
        <v>283</v>
      </c>
      <c r="B57" s="4" t="s">
        <v>230</v>
      </c>
      <c r="C57" s="4" t="s">
        <v>81</v>
      </c>
      <c r="D57" s="21">
        <v>463467</v>
      </c>
      <c r="E57" s="4"/>
      <c r="F57" s="16"/>
      <c r="G57" s="19">
        <f t="shared" si="2"/>
        <v>463467</v>
      </c>
      <c r="H57" s="4"/>
      <c r="I57" s="46"/>
    </row>
    <row r="58" spans="1:9" s="20" customFormat="1" ht="95.25" customHeight="1" hidden="1">
      <c r="A58" s="18" t="s">
        <v>272</v>
      </c>
      <c r="B58" s="4" t="s">
        <v>305</v>
      </c>
      <c r="C58" s="4" t="s">
        <v>79</v>
      </c>
      <c r="D58" s="17">
        <v>4377290</v>
      </c>
      <c r="E58" s="4"/>
      <c r="F58" s="9"/>
      <c r="G58" s="19">
        <f t="shared" si="2"/>
        <v>4377290</v>
      </c>
      <c r="H58" s="4"/>
      <c r="I58" s="46"/>
    </row>
    <row r="59" spans="1:9" s="20" customFormat="1" ht="35.25" customHeight="1" hidden="1">
      <c r="A59" s="18" t="s">
        <v>374</v>
      </c>
      <c r="B59" s="4" t="s">
        <v>375</v>
      </c>
      <c r="C59" s="4" t="s">
        <v>80</v>
      </c>
      <c r="D59" s="17">
        <v>199559</v>
      </c>
      <c r="E59" s="4"/>
      <c r="F59" s="9"/>
      <c r="G59" s="19">
        <f t="shared" si="2"/>
        <v>199559</v>
      </c>
      <c r="H59" s="4"/>
      <c r="I59" s="46"/>
    </row>
    <row r="60" spans="1:9" s="20" customFormat="1" ht="47.25" hidden="1">
      <c r="A60" s="18" t="s">
        <v>458</v>
      </c>
      <c r="B60" s="4" t="s">
        <v>459</v>
      </c>
      <c r="C60" s="4" t="s">
        <v>80</v>
      </c>
      <c r="D60" s="17">
        <v>99067</v>
      </c>
      <c r="E60" s="4"/>
      <c r="F60" s="19"/>
      <c r="G60" s="19">
        <f t="shared" si="2"/>
        <v>99067</v>
      </c>
      <c r="H60" s="4"/>
      <c r="I60" s="46"/>
    </row>
    <row r="61" spans="1:9" s="20" customFormat="1" ht="31.5" customHeight="1">
      <c r="A61" s="193" t="s">
        <v>312</v>
      </c>
      <c r="B61" s="197" t="s">
        <v>408</v>
      </c>
      <c r="C61" s="4" t="s">
        <v>80</v>
      </c>
      <c r="D61" s="17">
        <v>447580</v>
      </c>
      <c r="E61" s="4" t="s">
        <v>59</v>
      </c>
      <c r="F61" s="19">
        <f>39500-F62</f>
        <v>0</v>
      </c>
      <c r="G61" s="19">
        <f t="shared" si="2"/>
        <v>447580</v>
      </c>
      <c r="H61" s="4" t="s">
        <v>211</v>
      </c>
      <c r="I61" s="46"/>
    </row>
    <row r="62" spans="1:9" s="20" customFormat="1" ht="47.25" hidden="1">
      <c r="A62" s="193"/>
      <c r="B62" s="197"/>
      <c r="C62" s="35" t="s">
        <v>205</v>
      </c>
      <c r="D62" s="36">
        <v>1000</v>
      </c>
      <c r="E62" s="35" t="s">
        <v>205</v>
      </c>
      <c r="F62" s="36">
        <v>39500</v>
      </c>
      <c r="G62" s="19">
        <f t="shared" si="2"/>
        <v>40500</v>
      </c>
      <c r="H62" s="71"/>
      <c r="I62" s="46"/>
    </row>
    <row r="63" spans="1:9" s="20" customFormat="1" ht="65.25" customHeight="1" hidden="1">
      <c r="A63" s="193"/>
      <c r="B63" s="197"/>
      <c r="C63" s="4" t="s">
        <v>13</v>
      </c>
      <c r="D63" s="19">
        <v>23788</v>
      </c>
      <c r="E63" s="35"/>
      <c r="F63" s="36"/>
      <c r="G63" s="19">
        <f t="shared" si="2"/>
        <v>23788</v>
      </c>
      <c r="H63" s="4"/>
      <c r="I63" s="46"/>
    </row>
    <row r="64" spans="1:9" s="20" customFormat="1" ht="47.25" hidden="1">
      <c r="A64" s="18" t="s">
        <v>372</v>
      </c>
      <c r="B64" s="4" t="s">
        <v>373</v>
      </c>
      <c r="C64" s="4" t="s">
        <v>198</v>
      </c>
      <c r="D64" s="17">
        <v>733099</v>
      </c>
      <c r="E64" s="4"/>
      <c r="F64" s="19"/>
      <c r="G64" s="19">
        <f t="shared" si="2"/>
        <v>733099</v>
      </c>
      <c r="H64" s="4"/>
      <c r="I64" s="46"/>
    </row>
    <row r="65" spans="1:9" s="20" customFormat="1" ht="63" hidden="1">
      <c r="A65" s="203">
        <v>130112</v>
      </c>
      <c r="B65" s="197" t="s">
        <v>294</v>
      </c>
      <c r="C65" s="4" t="s">
        <v>13</v>
      </c>
      <c r="D65" s="17">
        <v>1046</v>
      </c>
      <c r="E65" s="4"/>
      <c r="F65" s="19"/>
      <c r="G65" s="19">
        <f t="shared" si="2"/>
        <v>1046</v>
      </c>
      <c r="H65" s="4"/>
      <c r="I65" s="46"/>
    </row>
    <row r="66" spans="1:9" s="20" customFormat="1" ht="37.5" customHeight="1">
      <c r="A66" s="203"/>
      <c r="B66" s="197"/>
      <c r="C66" s="4" t="s">
        <v>199</v>
      </c>
      <c r="D66" s="21">
        <v>453294</v>
      </c>
      <c r="E66" s="4" t="s">
        <v>199</v>
      </c>
      <c r="F66" s="12">
        <v>42880</v>
      </c>
      <c r="G66" s="19">
        <f t="shared" si="2"/>
        <v>496174</v>
      </c>
      <c r="H66" s="71">
        <v>42880</v>
      </c>
      <c r="I66" s="46"/>
    </row>
    <row r="67" spans="1:9" s="20" customFormat="1" ht="31.5" hidden="1">
      <c r="A67" s="193" t="s">
        <v>286</v>
      </c>
      <c r="B67" s="197" t="s">
        <v>287</v>
      </c>
      <c r="C67" s="4"/>
      <c r="D67" s="5"/>
      <c r="E67" s="4" t="s">
        <v>60</v>
      </c>
      <c r="F67" s="12">
        <v>8667311</v>
      </c>
      <c r="G67" s="19">
        <f t="shared" si="2"/>
        <v>8667311</v>
      </c>
      <c r="H67" s="71"/>
      <c r="I67" s="46"/>
    </row>
    <row r="68" spans="1:9" s="20" customFormat="1" ht="31.5" hidden="1">
      <c r="A68" s="193"/>
      <c r="B68" s="197"/>
      <c r="C68" s="4"/>
      <c r="D68" s="5"/>
      <c r="E68" s="4" t="s">
        <v>61</v>
      </c>
      <c r="F68" s="12">
        <v>1248451</v>
      </c>
      <c r="G68" s="19">
        <f t="shared" si="2"/>
        <v>1248451</v>
      </c>
      <c r="H68" s="4"/>
      <c r="I68" s="46"/>
    </row>
    <row r="69" spans="1:9" s="20" customFormat="1" ht="31.5" hidden="1">
      <c r="A69" s="193"/>
      <c r="B69" s="197"/>
      <c r="C69" s="4"/>
      <c r="D69" s="5"/>
      <c r="E69" s="4" t="s">
        <v>62</v>
      </c>
      <c r="F69" s="12">
        <v>1065845</v>
      </c>
      <c r="G69" s="19">
        <f t="shared" si="2"/>
        <v>1065845</v>
      </c>
      <c r="H69" s="4"/>
      <c r="I69" s="46"/>
    </row>
    <row r="70" spans="1:9" s="20" customFormat="1" ht="31.5" hidden="1">
      <c r="A70" s="4">
        <v>240601</v>
      </c>
      <c r="B70" s="4" t="s">
        <v>308</v>
      </c>
      <c r="C70" s="4"/>
      <c r="D70" s="5"/>
      <c r="E70" s="4" t="s">
        <v>571</v>
      </c>
      <c r="F70" s="17">
        <v>119053</v>
      </c>
      <c r="G70" s="19">
        <f t="shared" si="2"/>
        <v>119053</v>
      </c>
      <c r="H70" s="71"/>
      <c r="I70" s="46"/>
    </row>
    <row r="71" spans="1:9" s="20" customFormat="1" ht="77.25" customHeight="1" hidden="1">
      <c r="A71" s="25" t="s">
        <v>226</v>
      </c>
      <c r="B71" s="4" t="s">
        <v>227</v>
      </c>
      <c r="C71" s="195" t="s">
        <v>56</v>
      </c>
      <c r="D71" s="15">
        <v>2065077</v>
      </c>
      <c r="E71" s="4" t="s">
        <v>56</v>
      </c>
      <c r="F71" s="16">
        <v>31358</v>
      </c>
      <c r="G71" s="19">
        <f>D71+F71</f>
        <v>2096435</v>
      </c>
      <c r="H71" s="4"/>
      <c r="I71" s="46"/>
    </row>
    <row r="72" spans="1:9" s="20" customFormat="1" ht="94.5" hidden="1">
      <c r="A72" s="25" t="s">
        <v>523</v>
      </c>
      <c r="B72" s="4" t="s">
        <v>524</v>
      </c>
      <c r="C72" s="196"/>
      <c r="D72" s="15">
        <v>50000</v>
      </c>
      <c r="E72" s="4"/>
      <c r="F72" s="16"/>
      <c r="G72" s="19">
        <f>D72+F72</f>
        <v>50000</v>
      </c>
      <c r="H72" s="4"/>
      <c r="I72" s="46"/>
    </row>
    <row r="73" spans="1:9" s="20" customFormat="1" ht="46.5" customHeight="1">
      <c r="A73" s="22" t="s">
        <v>359</v>
      </c>
      <c r="B73" s="23" t="s">
        <v>252</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382</v>
      </c>
      <c r="B74" s="4" t="s">
        <v>383</v>
      </c>
      <c r="C74" s="4" t="s">
        <v>14</v>
      </c>
      <c r="D74" s="17">
        <v>2829</v>
      </c>
      <c r="E74" s="4" t="s">
        <v>44</v>
      </c>
      <c r="F74" s="19">
        <v>7000</v>
      </c>
      <c r="G74" s="19">
        <f>D74+F74</f>
        <v>9829</v>
      </c>
      <c r="H74" s="4"/>
      <c r="I74" s="46"/>
    </row>
    <row r="75" spans="1:9" s="20" customFormat="1" ht="52.5" customHeight="1">
      <c r="A75" s="193" t="s">
        <v>274</v>
      </c>
      <c r="B75" s="197" t="s">
        <v>221</v>
      </c>
      <c r="C75" s="4" t="s">
        <v>513</v>
      </c>
      <c r="D75" s="17">
        <v>0</v>
      </c>
      <c r="E75" s="4" t="s">
        <v>513</v>
      </c>
      <c r="F75" s="19">
        <v>4059683</v>
      </c>
      <c r="G75" s="19">
        <f>D75+F75</f>
        <v>4059683</v>
      </c>
      <c r="H75" s="71">
        <v>299733</v>
      </c>
      <c r="I75" s="46"/>
    </row>
    <row r="76" spans="1:9" s="20" customFormat="1" ht="51.75" customHeight="1" hidden="1">
      <c r="A76" s="193"/>
      <c r="B76" s="197"/>
      <c r="C76" s="4"/>
      <c r="D76" s="17">
        <v>0</v>
      </c>
      <c r="E76" s="4"/>
      <c r="F76" s="19">
        <v>0</v>
      </c>
      <c r="G76" s="19">
        <f aca="true" t="shared" si="3" ref="G76:G94">D76+F76</f>
        <v>0</v>
      </c>
      <c r="H76" s="4"/>
      <c r="I76" s="46"/>
    </row>
    <row r="77" spans="1:9" s="20" customFormat="1" ht="54.75" customHeight="1" hidden="1">
      <c r="A77" s="193"/>
      <c r="B77" s="197"/>
      <c r="C77" s="4" t="s">
        <v>514</v>
      </c>
      <c r="D77" s="17">
        <v>406050</v>
      </c>
      <c r="E77" s="4"/>
      <c r="F77" s="19"/>
      <c r="G77" s="19">
        <f t="shared" si="3"/>
        <v>406050</v>
      </c>
      <c r="H77" s="4"/>
      <c r="I77" s="46"/>
    </row>
    <row r="78" spans="1:9" s="20" customFormat="1" ht="47.25" hidden="1">
      <c r="A78" s="193"/>
      <c r="B78" s="197"/>
      <c r="C78" s="35" t="s">
        <v>205</v>
      </c>
      <c r="D78" s="38">
        <v>38750</v>
      </c>
      <c r="E78" s="35" t="s">
        <v>205</v>
      </c>
      <c r="F78" s="36">
        <v>473495</v>
      </c>
      <c r="G78" s="19">
        <f t="shared" si="3"/>
        <v>512245</v>
      </c>
      <c r="H78" s="4"/>
      <c r="I78" s="46"/>
    </row>
    <row r="79" spans="1:9" s="20" customFormat="1" ht="63" hidden="1">
      <c r="A79" s="193"/>
      <c r="B79" s="197"/>
      <c r="C79" s="4" t="s">
        <v>14</v>
      </c>
      <c r="D79" s="17">
        <v>9003</v>
      </c>
      <c r="E79" s="35"/>
      <c r="F79" s="36"/>
      <c r="G79" s="19">
        <f t="shared" si="3"/>
        <v>9003</v>
      </c>
      <c r="H79" s="4"/>
      <c r="I79" s="46"/>
    </row>
    <row r="80" spans="1:9" s="20" customFormat="1" ht="50.25" customHeight="1">
      <c r="A80" s="193" t="s">
        <v>313</v>
      </c>
      <c r="B80" s="197" t="s">
        <v>449</v>
      </c>
      <c r="C80" s="4" t="s">
        <v>513</v>
      </c>
      <c r="D80" s="17">
        <v>0</v>
      </c>
      <c r="E80" s="4" t="s">
        <v>513</v>
      </c>
      <c r="F80" s="19">
        <v>699466</v>
      </c>
      <c r="G80" s="19">
        <f t="shared" si="3"/>
        <v>699466</v>
      </c>
      <c r="H80" s="71" t="s">
        <v>211</v>
      </c>
      <c r="I80" s="46"/>
    </row>
    <row r="81" spans="1:9" s="20" customFormat="1" ht="47.25" hidden="1">
      <c r="A81" s="193"/>
      <c r="B81" s="197"/>
      <c r="C81" s="35" t="s">
        <v>205</v>
      </c>
      <c r="D81" s="36">
        <v>0</v>
      </c>
      <c r="E81" s="35" t="s">
        <v>205</v>
      </c>
      <c r="F81" s="36">
        <v>96920</v>
      </c>
      <c r="G81" s="19">
        <f t="shared" si="3"/>
        <v>96920</v>
      </c>
      <c r="H81" s="4"/>
      <c r="I81" s="46"/>
    </row>
    <row r="82" spans="1:9" s="20" customFormat="1" ht="15.75" hidden="1">
      <c r="A82" s="193"/>
      <c r="B82" s="197"/>
      <c r="C82" s="4"/>
      <c r="D82" s="19">
        <v>0</v>
      </c>
      <c r="E82" s="35"/>
      <c r="F82" s="36"/>
      <c r="G82" s="19">
        <f t="shared" si="3"/>
        <v>0</v>
      </c>
      <c r="H82" s="4"/>
      <c r="I82" s="46"/>
    </row>
    <row r="83" spans="1:9" s="20" customFormat="1" ht="47.25">
      <c r="A83" s="193" t="s">
        <v>275</v>
      </c>
      <c r="B83" s="197" t="s">
        <v>222</v>
      </c>
      <c r="C83" s="4" t="s">
        <v>513</v>
      </c>
      <c r="D83" s="17">
        <v>0</v>
      </c>
      <c r="E83" s="4" t="s">
        <v>513</v>
      </c>
      <c r="F83" s="19">
        <v>668216</v>
      </c>
      <c r="G83" s="19">
        <f t="shared" si="3"/>
        <v>668216</v>
      </c>
      <c r="H83" s="71" t="s">
        <v>211</v>
      </c>
      <c r="I83" s="46"/>
    </row>
    <row r="84" spans="1:9" s="20" customFormat="1" ht="47.25" hidden="1">
      <c r="A84" s="193"/>
      <c r="B84" s="197"/>
      <c r="C84" s="35" t="s">
        <v>205</v>
      </c>
      <c r="D84" s="36">
        <v>28156</v>
      </c>
      <c r="E84" s="35" t="s">
        <v>205</v>
      </c>
      <c r="F84" s="36">
        <v>10000</v>
      </c>
      <c r="G84" s="19">
        <f t="shared" si="3"/>
        <v>38156</v>
      </c>
      <c r="H84" s="4"/>
      <c r="I84" s="46"/>
    </row>
    <row r="85" spans="1:9" s="20" customFormat="1" ht="15.75" hidden="1">
      <c r="A85" s="193"/>
      <c r="B85" s="197"/>
      <c r="C85" s="4"/>
      <c r="D85" s="19">
        <v>0</v>
      </c>
      <c r="E85" s="35"/>
      <c r="F85" s="36"/>
      <c r="G85" s="19">
        <f t="shared" si="3"/>
        <v>0</v>
      </c>
      <c r="H85" s="4"/>
      <c r="I85" s="46"/>
    </row>
    <row r="86" spans="1:9" s="20" customFormat="1" ht="47.25" customHeight="1">
      <c r="A86" s="193" t="s">
        <v>276</v>
      </c>
      <c r="B86" s="197" t="s">
        <v>223</v>
      </c>
      <c r="C86" s="4" t="s">
        <v>513</v>
      </c>
      <c r="D86" s="17">
        <v>0</v>
      </c>
      <c r="E86" s="4" t="s">
        <v>513</v>
      </c>
      <c r="F86" s="19">
        <v>6000</v>
      </c>
      <c r="G86" s="19">
        <f t="shared" si="3"/>
        <v>6000</v>
      </c>
      <c r="H86" s="71">
        <v>265928</v>
      </c>
      <c r="I86" s="46"/>
    </row>
    <row r="87" spans="1:9" s="20" customFormat="1" ht="47.25" hidden="1">
      <c r="A87" s="193"/>
      <c r="B87" s="197"/>
      <c r="C87" s="4"/>
      <c r="D87" s="17"/>
      <c r="E87" s="35" t="s">
        <v>205</v>
      </c>
      <c r="F87" s="36">
        <v>6000</v>
      </c>
      <c r="G87" s="19">
        <f t="shared" si="3"/>
        <v>6000</v>
      </c>
      <c r="H87" s="4"/>
      <c r="I87" s="46"/>
    </row>
    <row r="88" spans="1:9" s="20" customFormat="1" ht="66" customHeight="1" hidden="1">
      <c r="A88" s="193"/>
      <c r="B88" s="197"/>
      <c r="C88" s="4"/>
      <c r="D88" s="17">
        <v>0</v>
      </c>
      <c r="E88" s="35"/>
      <c r="F88" s="36"/>
      <c r="G88" s="19">
        <f t="shared" si="3"/>
        <v>0</v>
      </c>
      <c r="H88" s="4"/>
      <c r="I88" s="46"/>
    </row>
    <row r="89" spans="1:9" s="53" customFormat="1" ht="50.25" customHeight="1">
      <c r="A89" s="191" t="s">
        <v>506</v>
      </c>
      <c r="B89" s="195" t="s">
        <v>507</v>
      </c>
      <c r="C89" s="4" t="s">
        <v>513</v>
      </c>
      <c r="D89" s="17">
        <v>0</v>
      </c>
      <c r="E89" s="4" t="s">
        <v>513</v>
      </c>
      <c r="F89" s="19">
        <v>5905334</v>
      </c>
      <c r="G89" s="19">
        <f t="shared" si="3"/>
        <v>5905334</v>
      </c>
      <c r="H89" s="71">
        <v>19555</v>
      </c>
      <c r="I89" s="46"/>
    </row>
    <row r="90" spans="1:9" s="53" customFormat="1" ht="60" customHeight="1" hidden="1">
      <c r="A90" s="192"/>
      <c r="B90" s="196"/>
      <c r="C90" s="4" t="s">
        <v>14</v>
      </c>
      <c r="D90" s="17">
        <v>4380</v>
      </c>
      <c r="E90" s="4"/>
      <c r="F90" s="19"/>
      <c r="G90" s="19">
        <f>D90+F90</f>
        <v>4380</v>
      </c>
      <c r="H90" s="71"/>
      <c r="I90" s="46"/>
    </row>
    <row r="91" spans="1:9" s="20" customFormat="1" ht="47.25" hidden="1">
      <c r="A91" s="18" t="s">
        <v>314</v>
      </c>
      <c r="B91" s="4" t="s">
        <v>315</v>
      </c>
      <c r="C91" s="4" t="s">
        <v>462</v>
      </c>
      <c r="D91" s="17">
        <v>9209185</v>
      </c>
      <c r="E91" s="4"/>
      <c r="F91" s="9"/>
      <c r="G91" s="19">
        <f t="shared" si="3"/>
        <v>9209185</v>
      </c>
      <c r="H91" s="4"/>
      <c r="I91" s="46"/>
    </row>
    <row r="92" spans="1:9" s="20" customFormat="1" ht="63.75" customHeight="1" hidden="1">
      <c r="A92" s="18" t="s">
        <v>46</v>
      </c>
      <c r="B92" s="4" t="s">
        <v>47</v>
      </c>
      <c r="C92" s="4"/>
      <c r="D92" s="17"/>
      <c r="E92" s="4" t="s">
        <v>45</v>
      </c>
      <c r="F92" s="19">
        <v>35000</v>
      </c>
      <c r="G92" s="19">
        <f t="shared" si="3"/>
        <v>35000</v>
      </c>
      <c r="H92" s="4"/>
      <c r="I92" s="46"/>
    </row>
    <row r="93" spans="1:9" s="20" customFormat="1" ht="46.5" customHeight="1" hidden="1">
      <c r="A93" s="18" t="s">
        <v>278</v>
      </c>
      <c r="B93" s="4" t="s">
        <v>450</v>
      </c>
      <c r="C93" s="4" t="s">
        <v>207</v>
      </c>
      <c r="D93" s="17">
        <v>3146037</v>
      </c>
      <c r="E93" s="4"/>
      <c r="F93" s="9"/>
      <c r="G93" s="19">
        <f t="shared" si="3"/>
        <v>3146037</v>
      </c>
      <c r="H93" s="4"/>
      <c r="I93" s="46"/>
    </row>
    <row r="94" spans="1:9" s="20" customFormat="1" ht="52.5" customHeight="1" hidden="1">
      <c r="A94" s="18" t="s">
        <v>286</v>
      </c>
      <c r="B94" s="4" t="s">
        <v>287</v>
      </c>
      <c r="C94" s="4"/>
      <c r="D94" s="5"/>
      <c r="E94" s="4" t="s">
        <v>45</v>
      </c>
      <c r="F94" s="19">
        <v>11179599</v>
      </c>
      <c r="G94" s="19">
        <f t="shared" si="3"/>
        <v>11179599</v>
      </c>
      <c r="H94" s="71"/>
      <c r="I94" s="46"/>
    </row>
    <row r="95" spans="1:9" s="20" customFormat="1" ht="36" customHeight="1" hidden="1">
      <c r="A95" s="193" t="s">
        <v>273</v>
      </c>
      <c r="B95" s="197" t="s">
        <v>307</v>
      </c>
      <c r="C95" s="4"/>
      <c r="D95" s="5"/>
      <c r="E95" s="4" t="s">
        <v>347</v>
      </c>
      <c r="F95" s="12"/>
      <c r="G95" s="9">
        <v>0</v>
      </c>
      <c r="H95" s="4"/>
      <c r="I95" s="46"/>
    </row>
    <row r="96" spans="1:9" s="20" customFormat="1" ht="33" customHeight="1" hidden="1">
      <c r="A96" s="193"/>
      <c r="B96" s="197"/>
      <c r="C96" s="4"/>
      <c r="D96" s="5"/>
      <c r="E96" s="4" t="s">
        <v>348</v>
      </c>
      <c r="F96" s="12"/>
      <c r="G96" s="9">
        <v>0</v>
      </c>
      <c r="H96" s="4"/>
      <c r="I96" s="46"/>
    </row>
    <row r="97" spans="1:9" s="20" customFormat="1" ht="49.5" customHeight="1" hidden="1">
      <c r="A97" s="22" t="s">
        <v>360</v>
      </c>
      <c r="B97" s="23" t="s">
        <v>253</v>
      </c>
      <c r="C97" s="4"/>
      <c r="D97" s="28">
        <f>D100+D103+D105+D106+D108+D109+D110+D111+D112+D113+D117+D119+D120+D101</f>
        <v>13820054</v>
      </c>
      <c r="E97" s="9"/>
      <c r="F97" s="28">
        <f>F98+F101+F105+F106+F108+F111+F114+F115</f>
        <v>4962683</v>
      </c>
      <c r="G97" s="28">
        <f>D97+F97</f>
        <v>18782737</v>
      </c>
      <c r="H97" s="71"/>
      <c r="I97" s="46"/>
    </row>
    <row r="98" spans="1:9" s="20" customFormat="1" ht="31.5" hidden="1">
      <c r="A98" s="193" t="s">
        <v>382</v>
      </c>
      <c r="B98" s="197" t="s">
        <v>383</v>
      </c>
      <c r="C98" s="4"/>
      <c r="D98" s="19"/>
      <c r="E98" s="4" t="s">
        <v>44</v>
      </c>
      <c r="F98" s="19">
        <v>523900</v>
      </c>
      <c r="G98" s="19">
        <f>D98+F98</f>
        <v>523900</v>
      </c>
      <c r="H98" s="4"/>
      <c r="I98" s="46"/>
    </row>
    <row r="99" spans="1:9" s="20" customFormat="1" ht="96.75" customHeight="1" hidden="1">
      <c r="A99" s="193"/>
      <c r="B99" s="197"/>
      <c r="C99" s="4" t="s">
        <v>448</v>
      </c>
      <c r="D99" s="17">
        <v>0</v>
      </c>
      <c r="E99" s="4"/>
      <c r="F99" s="9"/>
      <c r="G99" s="19">
        <f aca="true" t="shared" si="4" ref="G99:G120">D99+F99</f>
        <v>0</v>
      </c>
      <c r="H99" s="4"/>
      <c r="I99" s="46"/>
    </row>
    <row r="100" spans="1:9" s="20" customFormat="1" ht="64.5" customHeight="1" hidden="1">
      <c r="A100" s="193"/>
      <c r="B100" s="197"/>
      <c r="C100" s="4" t="s">
        <v>14</v>
      </c>
      <c r="D100" s="19">
        <v>5519</v>
      </c>
      <c r="E100" s="4"/>
      <c r="F100" s="9"/>
      <c r="G100" s="19">
        <f t="shared" si="4"/>
        <v>5519</v>
      </c>
      <c r="H100" s="4"/>
      <c r="I100" s="46"/>
    </row>
    <row r="101" spans="1:9" s="20" customFormat="1" ht="51.75" customHeight="1" hidden="1">
      <c r="A101" s="193" t="s">
        <v>281</v>
      </c>
      <c r="B101" s="197" t="s">
        <v>454</v>
      </c>
      <c r="C101" s="4" t="s">
        <v>14</v>
      </c>
      <c r="D101" s="19">
        <v>239</v>
      </c>
      <c r="E101" s="4" t="s">
        <v>63</v>
      </c>
      <c r="F101" s="19">
        <v>119850</v>
      </c>
      <c r="G101" s="19">
        <f t="shared" si="4"/>
        <v>120089</v>
      </c>
      <c r="H101" s="4"/>
      <c r="I101" s="46"/>
    </row>
    <row r="102" spans="1:9" s="20" customFormat="1" ht="63" hidden="1">
      <c r="A102" s="193"/>
      <c r="B102" s="197"/>
      <c r="C102" s="4" t="s">
        <v>503</v>
      </c>
      <c r="D102" s="17">
        <v>0</v>
      </c>
      <c r="E102" s="4"/>
      <c r="F102" s="19"/>
      <c r="G102" s="19">
        <f t="shared" si="4"/>
        <v>0</v>
      </c>
      <c r="H102" s="4"/>
      <c r="I102" s="46"/>
    </row>
    <row r="103" spans="1:9" s="20" customFormat="1" ht="47.25" hidden="1">
      <c r="A103" s="18" t="s">
        <v>282</v>
      </c>
      <c r="B103" s="4" t="s">
        <v>455</v>
      </c>
      <c r="C103" s="4" t="s">
        <v>63</v>
      </c>
      <c r="D103" s="17">
        <v>201763</v>
      </c>
      <c r="E103" s="4"/>
      <c r="F103" s="9"/>
      <c r="G103" s="19">
        <f t="shared" si="4"/>
        <v>201763</v>
      </c>
      <c r="H103" s="4"/>
      <c r="I103" s="46"/>
    </row>
    <row r="104" spans="1:9" s="20" customFormat="1" ht="47.25" hidden="1">
      <c r="A104" s="18" t="s">
        <v>283</v>
      </c>
      <c r="B104" s="4" t="s">
        <v>456</v>
      </c>
      <c r="C104" s="4"/>
      <c r="D104" s="17"/>
      <c r="E104" s="4"/>
      <c r="F104" s="9"/>
      <c r="G104" s="19">
        <f t="shared" si="4"/>
        <v>0</v>
      </c>
      <c r="H104" s="4"/>
      <c r="I104" s="46"/>
    </row>
    <row r="105" spans="1:9" s="20" customFormat="1" ht="47.25" customHeight="1" hidden="1">
      <c r="A105" s="193" t="s">
        <v>380</v>
      </c>
      <c r="B105" s="197" t="s">
        <v>381</v>
      </c>
      <c r="C105" s="4" t="s">
        <v>39</v>
      </c>
      <c r="D105" s="17">
        <v>3925134</v>
      </c>
      <c r="E105" s="4" t="s">
        <v>64</v>
      </c>
      <c r="F105" s="19">
        <v>53060</v>
      </c>
      <c r="G105" s="19">
        <f t="shared" si="4"/>
        <v>3978194</v>
      </c>
      <c r="H105" s="4"/>
      <c r="I105" s="46"/>
    </row>
    <row r="106" spans="1:9" s="20" customFormat="1" ht="50.25" customHeight="1" hidden="1">
      <c r="A106" s="193"/>
      <c r="B106" s="197"/>
      <c r="C106" s="4" t="s">
        <v>563</v>
      </c>
      <c r="D106" s="17">
        <v>24192</v>
      </c>
      <c r="E106" s="4" t="s">
        <v>563</v>
      </c>
      <c r="F106" s="19">
        <v>24192</v>
      </c>
      <c r="G106" s="19">
        <f t="shared" si="4"/>
        <v>48384</v>
      </c>
      <c r="H106" s="4"/>
      <c r="I106" s="46"/>
    </row>
    <row r="107" spans="1:9" s="20" customFormat="1" ht="110.25" customHeight="1" hidden="1">
      <c r="A107" s="193"/>
      <c r="B107" s="197"/>
      <c r="C107" s="4"/>
      <c r="D107" s="17"/>
      <c r="E107" s="4"/>
      <c r="F107" s="9"/>
      <c r="G107" s="19">
        <f t="shared" si="4"/>
        <v>0</v>
      </c>
      <c r="H107" s="4"/>
      <c r="I107" s="46"/>
    </row>
    <row r="108" spans="1:9" s="20" customFormat="1" ht="51" customHeight="1" hidden="1">
      <c r="A108" s="193"/>
      <c r="B108" s="197"/>
      <c r="C108" s="35" t="s">
        <v>205</v>
      </c>
      <c r="D108" s="37">
        <v>3500</v>
      </c>
      <c r="E108" s="35" t="s">
        <v>205</v>
      </c>
      <c r="F108" s="37">
        <v>23400</v>
      </c>
      <c r="G108" s="19">
        <f t="shared" si="4"/>
        <v>26900</v>
      </c>
      <c r="H108" s="4"/>
      <c r="I108" s="46"/>
    </row>
    <row r="109" spans="1:9" s="20" customFormat="1" ht="63" hidden="1">
      <c r="A109" s="193"/>
      <c r="B109" s="197"/>
      <c r="C109" s="4" t="s">
        <v>14</v>
      </c>
      <c r="D109" s="9">
        <v>8307</v>
      </c>
      <c r="E109" s="35"/>
      <c r="F109" s="37"/>
      <c r="G109" s="19">
        <f t="shared" si="4"/>
        <v>8307</v>
      </c>
      <c r="H109" s="4"/>
      <c r="I109" s="46"/>
    </row>
    <row r="110" spans="1:9" s="20" customFormat="1" ht="49.5" customHeight="1" hidden="1">
      <c r="A110" s="193" t="s">
        <v>225</v>
      </c>
      <c r="B110" s="197" t="s">
        <v>219</v>
      </c>
      <c r="C110" s="4" t="s">
        <v>40</v>
      </c>
      <c r="D110" s="17">
        <v>972100</v>
      </c>
      <c r="E110" s="4"/>
      <c r="F110" s="9"/>
      <c r="G110" s="19">
        <f t="shared" si="4"/>
        <v>972100</v>
      </c>
      <c r="H110" s="4"/>
      <c r="I110" s="46"/>
    </row>
    <row r="111" spans="1:9" s="20" customFormat="1" ht="47.25" hidden="1">
      <c r="A111" s="193"/>
      <c r="B111" s="197"/>
      <c r="C111" s="35" t="s">
        <v>484</v>
      </c>
      <c r="D111" s="37">
        <v>0</v>
      </c>
      <c r="E111" s="35" t="s">
        <v>484</v>
      </c>
      <c r="F111" s="37">
        <v>0</v>
      </c>
      <c r="G111" s="19">
        <f t="shared" si="4"/>
        <v>0</v>
      </c>
      <c r="H111" s="4"/>
      <c r="I111" s="46"/>
    </row>
    <row r="112" spans="1:9" s="20" customFormat="1" ht="48" customHeight="1" hidden="1">
      <c r="A112" s="193" t="s">
        <v>288</v>
      </c>
      <c r="B112" s="197" t="s">
        <v>295</v>
      </c>
      <c r="C112" s="4" t="s">
        <v>40</v>
      </c>
      <c r="D112" s="17">
        <v>7134400</v>
      </c>
      <c r="E112" s="4"/>
      <c r="F112" s="9"/>
      <c r="G112" s="19">
        <f>D112+F112</f>
        <v>7134400</v>
      </c>
      <c r="H112" s="4"/>
      <c r="I112" s="46"/>
    </row>
    <row r="113" spans="1:9" s="20" customFormat="1" ht="47.25" hidden="1">
      <c r="A113" s="193"/>
      <c r="B113" s="197"/>
      <c r="C113" s="35" t="s">
        <v>484</v>
      </c>
      <c r="D113" s="38">
        <v>0</v>
      </c>
      <c r="E113" s="35"/>
      <c r="F113" s="37"/>
      <c r="G113" s="19">
        <f t="shared" si="4"/>
        <v>0</v>
      </c>
      <c r="H113" s="4"/>
      <c r="I113" s="46"/>
    </row>
    <row r="114" spans="1:9" s="20" customFormat="1" ht="48" customHeight="1" hidden="1">
      <c r="A114" s="193" t="s">
        <v>286</v>
      </c>
      <c r="B114" s="197" t="s">
        <v>287</v>
      </c>
      <c r="C114" s="4"/>
      <c r="D114" s="17"/>
      <c r="E114" s="4" t="s">
        <v>490</v>
      </c>
      <c r="F114" s="12">
        <v>0</v>
      </c>
      <c r="G114" s="19">
        <f t="shared" si="4"/>
        <v>0</v>
      </c>
      <c r="H114" s="4"/>
      <c r="I114" s="46"/>
    </row>
    <row r="115" spans="1:9" s="20" customFormat="1" ht="45.75" customHeight="1" hidden="1">
      <c r="A115" s="193"/>
      <c r="B115" s="197"/>
      <c r="C115" s="4"/>
      <c r="D115" s="5"/>
      <c r="E115" s="4" t="s">
        <v>65</v>
      </c>
      <c r="F115" s="12">
        <v>4218281</v>
      </c>
      <c r="G115" s="19">
        <f t="shared" si="4"/>
        <v>4218281</v>
      </c>
      <c r="H115" s="4"/>
      <c r="I115" s="46"/>
    </row>
    <row r="116" spans="1:9" s="20" customFormat="1" ht="52.5" customHeight="1" hidden="1">
      <c r="A116" s="18" t="s">
        <v>235</v>
      </c>
      <c r="B116" s="197" t="s">
        <v>452</v>
      </c>
      <c r="C116" s="4" t="s">
        <v>349</v>
      </c>
      <c r="D116" s="17"/>
      <c r="E116" s="4"/>
      <c r="F116" s="16"/>
      <c r="G116" s="19">
        <f t="shared" si="4"/>
        <v>0</v>
      </c>
      <c r="H116" s="4"/>
      <c r="I116" s="46"/>
    </row>
    <row r="117" spans="1:9" s="20" customFormat="1" ht="53.25" customHeight="1" hidden="1">
      <c r="A117" s="193" t="s">
        <v>235</v>
      </c>
      <c r="B117" s="197"/>
      <c r="C117" s="4" t="s">
        <v>40</v>
      </c>
      <c r="D117" s="17">
        <v>174150</v>
      </c>
      <c r="E117" s="4"/>
      <c r="F117" s="16"/>
      <c r="G117" s="19">
        <f t="shared" si="4"/>
        <v>174150</v>
      </c>
      <c r="H117" s="4"/>
      <c r="I117" s="46"/>
    </row>
    <row r="118" spans="1:9" s="20" customFormat="1" ht="62.25" customHeight="1" hidden="1">
      <c r="A118" s="193"/>
      <c r="B118" s="197"/>
      <c r="C118" s="4" t="s">
        <v>448</v>
      </c>
      <c r="D118" s="17"/>
      <c r="E118" s="4"/>
      <c r="F118" s="16"/>
      <c r="G118" s="19">
        <f t="shared" si="4"/>
        <v>0</v>
      </c>
      <c r="H118" s="4"/>
      <c r="I118" s="46"/>
    </row>
    <row r="119" spans="1:9" s="20" customFormat="1" ht="57" customHeight="1" hidden="1">
      <c r="A119" s="18" t="s">
        <v>289</v>
      </c>
      <c r="B119" s="4" t="s">
        <v>453</v>
      </c>
      <c r="C119" s="4" t="s">
        <v>40</v>
      </c>
      <c r="D119" s="17">
        <v>500000</v>
      </c>
      <c r="E119" s="4"/>
      <c r="F119" s="16"/>
      <c r="G119" s="19">
        <f t="shared" si="4"/>
        <v>500000</v>
      </c>
      <c r="H119" s="4"/>
      <c r="I119" s="46"/>
    </row>
    <row r="120" spans="1:9" s="20" customFormat="1" ht="51" customHeight="1" hidden="1">
      <c r="A120" s="18" t="s">
        <v>319</v>
      </c>
      <c r="B120" s="4" t="s">
        <v>440</v>
      </c>
      <c r="C120" s="4" t="s">
        <v>40</v>
      </c>
      <c r="D120" s="17">
        <v>870750</v>
      </c>
      <c r="E120" s="4"/>
      <c r="F120" s="16"/>
      <c r="G120" s="19">
        <f t="shared" si="4"/>
        <v>870750</v>
      </c>
      <c r="H120" s="4"/>
      <c r="I120" s="46"/>
    </row>
    <row r="121" spans="1:9" s="20" customFormat="1" ht="68.25" customHeight="1" hidden="1">
      <c r="A121" s="22" t="s">
        <v>393</v>
      </c>
      <c r="B121" s="23" t="s">
        <v>397</v>
      </c>
      <c r="C121" s="4"/>
      <c r="D121" s="24">
        <v>0</v>
      </c>
      <c r="E121" s="4"/>
      <c r="F121" s="24">
        <v>0</v>
      </c>
      <c r="G121" s="24">
        <v>0</v>
      </c>
      <c r="H121" s="4"/>
      <c r="I121" s="46"/>
    </row>
    <row r="122" spans="1:9" s="20" customFormat="1" ht="31.5" hidden="1">
      <c r="A122" s="18" t="s">
        <v>382</v>
      </c>
      <c r="B122" s="4" t="s">
        <v>383</v>
      </c>
      <c r="C122" s="4" t="s">
        <v>394</v>
      </c>
      <c r="D122" s="17"/>
      <c r="E122" s="4" t="s">
        <v>394</v>
      </c>
      <c r="F122" s="12"/>
      <c r="G122" s="9">
        <v>0</v>
      </c>
      <c r="H122" s="4"/>
      <c r="I122" s="46"/>
    </row>
    <row r="123" spans="1:9" s="20" customFormat="1" ht="63" hidden="1">
      <c r="A123" s="22" t="s">
        <v>404</v>
      </c>
      <c r="B123" s="23" t="s">
        <v>405</v>
      </c>
      <c r="C123" s="4"/>
      <c r="D123" s="24">
        <f>D124</f>
        <v>0</v>
      </c>
      <c r="E123" s="4"/>
      <c r="F123" s="24">
        <f>F124</f>
        <v>7000</v>
      </c>
      <c r="G123" s="24">
        <f>D123+F123</f>
        <v>7000</v>
      </c>
      <c r="H123" s="4"/>
      <c r="I123" s="46"/>
    </row>
    <row r="124" spans="1:9" s="20" customFormat="1" ht="31.5" hidden="1">
      <c r="A124" s="18" t="s">
        <v>382</v>
      </c>
      <c r="B124" s="4" t="s">
        <v>383</v>
      </c>
      <c r="C124" s="4"/>
      <c r="D124" s="17"/>
      <c r="E124" s="4" t="s">
        <v>44</v>
      </c>
      <c r="F124" s="12">
        <v>7000</v>
      </c>
      <c r="G124" s="19">
        <f>D124+F124</f>
        <v>7000</v>
      </c>
      <c r="H124" s="4"/>
      <c r="I124" s="46"/>
    </row>
    <row r="125" spans="1:9" s="20" customFormat="1" ht="35.25" customHeight="1">
      <c r="A125" s="22" t="s">
        <v>365</v>
      </c>
      <c r="B125" s="23" t="s">
        <v>256</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382</v>
      </c>
      <c r="B126" s="4" t="s">
        <v>383</v>
      </c>
      <c r="C126" s="4" t="s">
        <v>396</v>
      </c>
      <c r="D126" s="17"/>
      <c r="E126" s="4"/>
      <c r="F126" s="19"/>
      <c r="G126" s="16">
        <v>0</v>
      </c>
      <c r="H126" s="4"/>
      <c r="I126" s="46"/>
    </row>
    <row r="127" spans="1:9" s="20" customFormat="1" ht="54" customHeight="1">
      <c r="A127" s="193" t="s">
        <v>376</v>
      </c>
      <c r="B127" s="197" t="s">
        <v>377</v>
      </c>
      <c r="C127" s="4" t="s">
        <v>204</v>
      </c>
      <c r="D127" s="17">
        <v>599140</v>
      </c>
      <c r="E127" s="4" t="s">
        <v>204</v>
      </c>
      <c r="F127" s="19">
        <v>1321</v>
      </c>
      <c r="G127" s="12">
        <f>D127+F127</f>
        <v>600461</v>
      </c>
      <c r="H127" s="71">
        <v>0</v>
      </c>
      <c r="I127" s="46"/>
    </row>
    <row r="128" spans="1:9" s="20" customFormat="1" ht="65.25" customHeight="1" hidden="1">
      <c r="A128" s="193"/>
      <c r="B128" s="197"/>
      <c r="C128" s="4" t="s">
        <v>14</v>
      </c>
      <c r="D128" s="17">
        <v>279</v>
      </c>
      <c r="E128" s="4"/>
      <c r="F128" s="19"/>
      <c r="G128" s="12">
        <f aca="true" t="shared" si="5" ref="G128:G144">D128+F128</f>
        <v>279</v>
      </c>
      <c r="H128" s="4"/>
      <c r="I128" s="46"/>
    </row>
    <row r="129" spans="1:9" s="20" customFormat="1" ht="54" customHeight="1">
      <c r="A129" s="193" t="s">
        <v>378</v>
      </c>
      <c r="B129" s="197" t="s">
        <v>379</v>
      </c>
      <c r="C129" s="4" t="s">
        <v>204</v>
      </c>
      <c r="D129" s="17">
        <v>2188093</v>
      </c>
      <c r="E129" s="4" t="s">
        <v>204</v>
      </c>
      <c r="F129" s="19">
        <v>207061</v>
      </c>
      <c r="G129" s="12">
        <f t="shared" si="5"/>
        <v>2395154</v>
      </c>
      <c r="H129" s="71">
        <v>0</v>
      </c>
      <c r="I129" s="46"/>
    </row>
    <row r="130" spans="1:9" s="20" customFormat="1" ht="47.25" hidden="1">
      <c r="A130" s="193"/>
      <c r="B130" s="197"/>
      <c r="C130" s="35" t="s">
        <v>205</v>
      </c>
      <c r="D130" s="36">
        <v>500</v>
      </c>
      <c r="E130" s="35" t="s">
        <v>205</v>
      </c>
      <c r="F130" s="36">
        <v>59018</v>
      </c>
      <c r="G130" s="12">
        <f t="shared" si="5"/>
        <v>59518</v>
      </c>
      <c r="H130" s="4"/>
      <c r="I130" s="46"/>
    </row>
    <row r="131" spans="1:9" s="20" customFormat="1" ht="66.75" customHeight="1" hidden="1">
      <c r="A131" s="193"/>
      <c r="B131" s="197"/>
      <c r="C131" s="4" t="s">
        <v>14</v>
      </c>
      <c r="D131" s="19">
        <v>2511</v>
      </c>
      <c r="E131" s="35"/>
      <c r="F131" s="36"/>
      <c r="G131" s="12">
        <f t="shared" si="5"/>
        <v>2511</v>
      </c>
      <c r="H131" s="4"/>
      <c r="I131" s="46"/>
    </row>
    <row r="132" spans="1:9" s="20" customFormat="1" ht="54" customHeight="1">
      <c r="A132" s="191" t="s">
        <v>386</v>
      </c>
      <c r="B132" s="195" t="s">
        <v>387</v>
      </c>
      <c r="C132" s="4" t="s">
        <v>204</v>
      </c>
      <c r="D132" s="17">
        <v>1255924</v>
      </c>
      <c r="E132" s="4" t="s">
        <v>204</v>
      </c>
      <c r="F132" s="19">
        <v>1931965</v>
      </c>
      <c r="G132" s="12">
        <f t="shared" si="5"/>
        <v>3187889</v>
      </c>
      <c r="H132" s="73">
        <f>149214+58070+7900+19790+167074+132486</f>
        <v>534534</v>
      </c>
      <c r="I132" s="72"/>
    </row>
    <row r="133" spans="1:9" s="20" customFormat="1" ht="47.25" hidden="1">
      <c r="A133" s="201"/>
      <c r="B133" s="202"/>
      <c r="C133" s="35" t="s">
        <v>205</v>
      </c>
      <c r="D133" s="36">
        <v>0</v>
      </c>
      <c r="E133" s="35" t="s">
        <v>205</v>
      </c>
      <c r="F133" s="36">
        <v>4920</v>
      </c>
      <c r="G133" s="12">
        <f t="shared" si="5"/>
        <v>4920</v>
      </c>
      <c r="H133" s="4"/>
      <c r="I133" s="46"/>
    </row>
    <row r="134" spans="1:9" s="20" customFormat="1" ht="63" hidden="1">
      <c r="A134" s="192"/>
      <c r="B134" s="196"/>
      <c r="C134" s="4" t="s">
        <v>14</v>
      </c>
      <c r="D134" s="19">
        <v>5829</v>
      </c>
      <c r="E134" s="35"/>
      <c r="F134" s="36"/>
      <c r="G134" s="12">
        <f>D134+F134</f>
        <v>5829</v>
      </c>
      <c r="H134" s="4"/>
      <c r="I134" s="46"/>
    </row>
    <row r="135" spans="1:9" s="20" customFormat="1" ht="51" customHeight="1">
      <c r="A135" s="193" t="s">
        <v>384</v>
      </c>
      <c r="B135" s="197" t="s">
        <v>385</v>
      </c>
      <c r="C135" s="4" t="s">
        <v>204</v>
      </c>
      <c r="D135" s="17">
        <v>536069</v>
      </c>
      <c r="E135" s="4" t="s">
        <v>204</v>
      </c>
      <c r="F135" s="19">
        <v>1820736</v>
      </c>
      <c r="G135" s="12">
        <f t="shared" si="5"/>
        <v>2356805</v>
      </c>
      <c r="H135" s="71">
        <v>321482</v>
      </c>
      <c r="I135" s="46"/>
    </row>
    <row r="136" spans="1:9" s="20" customFormat="1" ht="63" hidden="1">
      <c r="A136" s="193"/>
      <c r="B136" s="197"/>
      <c r="C136" s="4" t="s">
        <v>14</v>
      </c>
      <c r="D136" s="17">
        <v>2232</v>
      </c>
      <c r="E136" s="35"/>
      <c r="F136" s="36"/>
      <c r="G136" s="12">
        <f t="shared" si="5"/>
        <v>2232</v>
      </c>
      <c r="H136" s="4"/>
      <c r="I136" s="46"/>
    </row>
    <row r="137" spans="1:9" s="20" customFormat="1" ht="66" customHeight="1" hidden="1">
      <c r="A137" s="193"/>
      <c r="B137" s="197"/>
      <c r="C137" s="4"/>
      <c r="D137" s="17"/>
      <c r="E137" s="35" t="s">
        <v>205</v>
      </c>
      <c r="F137" s="36">
        <v>3000</v>
      </c>
      <c r="G137" s="12">
        <f t="shared" si="5"/>
        <v>3000</v>
      </c>
      <c r="H137" s="4"/>
      <c r="I137" s="46"/>
    </row>
    <row r="138" spans="1:9" s="20" customFormat="1" ht="47.25" hidden="1">
      <c r="A138" s="198">
        <v>110300</v>
      </c>
      <c r="B138" s="195" t="s">
        <v>232</v>
      </c>
      <c r="C138" s="4" t="s">
        <v>206</v>
      </c>
      <c r="D138" s="21">
        <v>1114809</v>
      </c>
      <c r="E138" s="4"/>
      <c r="F138" s="36"/>
      <c r="G138" s="12">
        <f t="shared" si="5"/>
        <v>1114809</v>
      </c>
      <c r="H138" s="4"/>
      <c r="I138" s="46"/>
    </row>
    <row r="139" spans="1:9" s="20" customFormat="1" ht="63" hidden="1">
      <c r="A139" s="199"/>
      <c r="B139" s="196"/>
      <c r="C139" s="4" t="s">
        <v>14</v>
      </c>
      <c r="D139" s="21">
        <v>13116</v>
      </c>
      <c r="E139" s="4"/>
      <c r="F139" s="36"/>
      <c r="G139" s="12">
        <f t="shared" si="5"/>
        <v>13116</v>
      </c>
      <c r="H139" s="4"/>
      <c r="I139" s="46"/>
    </row>
    <row r="140" spans="1:9" s="20" customFormat="1" ht="31.5">
      <c r="A140" s="203">
        <v>110502</v>
      </c>
      <c r="B140" s="197" t="s">
        <v>220</v>
      </c>
      <c r="C140" s="4" t="s">
        <v>201</v>
      </c>
      <c r="D140" s="15">
        <v>1693819</v>
      </c>
      <c r="E140" s="4" t="s">
        <v>66</v>
      </c>
      <c r="F140" s="16">
        <v>42020</v>
      </c>
      <c r="G140" s="12">
        <f t="shared" si="5"/>
        <v>1735839</v>
      </c>
      <c r="H140" s="71"/>
      <c r="I140" s="46"/>
    </row>
    <row r="141" spans="1:9" s="20" customFormat="1" ht="51" customHeight="1">
      <c r="A141" s="203"/>
      <c r="B141" s="197"/>
      <c r="C141" s="4" t="s">
        <v>204</v>
      </c>
      <c r="D141" s="15">
        <v>925412</v>
      </c>
      <c r="E141" s="4" t="s">
        <v>204</v>
      </c>
      <c r="F141" s="12">
        <v>39696</v>
      </c>
      <c r="G141" s="12">
        <f t="shared" si="5"/>
        <v>965108</v>
      </c>
      <c r="H141" s="4"/>
      <c r="I141" s="46"/>
    </row>
    <row r="142" spans="1:9" s="20" customFormat="1" ht="55.5" customHeight="1" hidden="1">
      <c r="A142" s="203"/>
      <c r="B142" s="197"/>
      <c r="C142" s="4" t="s">
        <v>200</v>
      </c>
      <c r="D142" s="15">
        <v>20000</v>
      </c>
      <c r="E142" s="35"/>
      <c r="F142" s="16"/>
      <c r="G142" s="12">
        <f t="shared" si="5"/>
        <v>20000</v>
      </c>
      <c r="H142" s="4"/>
      <c r="I142" s="46"/>
    </row>
    <row r="143" spans="1:9" s="20" customFormat="1" ht="68.25" customHeight="1" hidden="1">
      <c r="A143" s="203"/>
      <c r="B143" s="197"/>
      <c r="C143" s="4" t="s">
        <v>14</v>
      </c>
      <c r="D143" s="15">
        <v>5280</v>
      </c>
      <c r="E143" s="4"/>
      <c r="F143" s="16"/>
      <c r="G143" s="12">
        <f t="shared" si="5"/>
        <v>5280</v>
      </c>
      <c r="H143" s="4"/>
      <c r="I143" s="46"/>
    </row>
    <row r="144" spans="1:9" s="20" customFormat="1" ht="47.25" hidden="1">
      <c r="A144" s="203"/>
      <c r="B144" s="197"/>
      <c r="C144" s="4"/>
      <c r="D144" s="15"/>
      <c r="E144" s="35" t="s">
        <v>484</v>
      </c>
      <c r="F144" s="36"/>
      <c r="G144" s="12">
        <f t="shared" si="5"/>
        <v>0</v>
      </c>
      <c r="H144" s="4"/>
      <c r="I144" s="46"/>
    </row>
    <row r="145" spans="1:9" s="20" customFormat="1" ht="47.25" hidden="1">
      <c r="A145" s="18" t="s">
        <v>286</v>
      </c>
      <c r="B145" s="4" t="s">
        <v>287</v>
      </c>
      <c r="C145" s="4"/>
      <c r="D145" s="5"/>
      <c r="E145" s="4" t="s">
        <v>204</v>
      </c>
      <c r="F145" s="19">
        <v>136523</v>
      </c>
      <c r="G145" s="12">
        <f>D145+F145</f>
        <v>136523</v>
      </c>
      <c r="H145" s="71"/>
      <c r="I145" s="46"/>
    </row>
    <row r="146" spans="1:9" s="20" customFormat="1" ht="47.25" hidden="1">
      <c r="A146" s="22" t="s">
        <v>515</v>
      </c>
      <c r="B146" s="23" t="s">
        <v>516</v>
      </c>
      <c r="C146" s="4"/>
      <c r="D146" s="24">
        <v>0</v>
      </c>
      <c r="E146" s="5"/>
      <c r="F146" s="28">
        <v>0</v>
      </c>
      <c r="G146" s="27">
        <v>0</v>
      </c>
      <c r="H146" s="71"/>
      <c r="I146" s="46"/>
    </row>
    <row r="147" spans="1:9" s="20" customFormat="1" ht="47.25" hidden="1">
      <c r="A147" s="18" t="s">
        <v>382</v>
      </c>
      <c r="B147" s="4" t="s">
        <v>383</v>
      </c>
      <c r="C147" s="4"/>
      <c r="D147" s="5"/>
      <c r="E147" s="55" t="s">
        <v>488</v>
      </c>
      <c r="F147" s="56">
        <v>0</v>
      </c>
      <c r="G147" s="9">
        <v>0</v>
      </c>
      <c r="H147" s="71"/>
      <c r="I147" s="46"/>
    </row>
    <row r="148" spans="1:9" s="20" customFormat="1" ht="54" customHeight="1" hidden="1">
      <c r="A148" s="22" t="s">
        <v>364</v>
      </c>
      <c r="B148" s="23" t="s">
        <v>390</v>
      </c>
      <c r="C148" s="4"/>
      <c r="D148" s="24">
        <f>D149+D150+D151+D152</f>
        <v>228711</v>
      </c>
      <c r="E148" s="5"/>
      <c r="F148" s="28">
        <f>F149+F150</f>
        <v>1000201</v>
      </c>
      <c r="G148" s="28">
        <f aca="true" t="shared" si="6" ref="G148:G178">D148+F148</f>
        <v>1228912</v>
      </c>
      <c r="H148" s="71"/>
      <c r="I148" s="46"/>
    </row>
    <row r="149" spans="1:9" s="20" customFormat="1" ht="31.5" hidden="1">
      <c r="A149" s="18" t="s">
        <v>382</v>
      </c>
      <c r="B149" s="4" t="s">
        <v>383</v>
      </c>
      <c r="C149" s="4"/>
      <c r="D149" s="17"/>
      <c r="E149" s="4" t="s">
        <v>44</v>
      </c>
      <c r="F149" s="19">
        <v>14000</v>
      </c>
      <c r="G149" s="19">
        <f t="shared" si="6"/>
        <v>14000</v>
      </c>
      <c r="H149" s="4"/>
      <c r="I149" s="46"/>
    </row>
    <row r="150" spans="1:9" s="20" customFormat="1" ht="47.25" hidden="1">
      <c r="A150" s="18" t="s">
        <v>286</v>
      </c>
      <c r="B150" s="4" t="s">
        <v>287</v>
      </c>
      <c r="C150" s="4"/>
      <c r="D150" s="5"/>
      <c r="E150" s="4" t="s">
        <v>41</v>
      </c>
      <c r="F150" s="19">
        <v>986201</v>
      </c>
      <c r="G150" s="19">
        <f t="shared" si="6"/>
        <v>986201</v>
      </c>
      <c r="H150" s="4"/>
      <c r="I150" s="46"/>
    </row>
    <row r="151" spans="1:9" s="20" customFormat="1" ht="66" customHeight="1" hidden="1">
      <c r="A151" s="18" t="s">
        <v>279</v>
      </c>
      <c r="B151" s="4" t="s">
        <v>294</v>
      </c>
      <c r="C151" s="4" t="s">
        <v>562</v>
      </c>
      <c r="D151" s="17">
        <v>120711</v>
      </c>
      <c r="E151" s="4"/>
      <c r="F151" s="9"/>
      <c r="G151" s="19">
        <f t="shared" si="6"/>
        <v>120711</v>
      </c>
      <c r="H151" s="4"/>
      <c r="I151" s="46"/>
    </row>
    <row r="152" spans="1:9" s="20" customFormat="1" ht="47.25" hidden="1">
      <c r="A152" s="18" t="s">
        <v>304</v>
      </c>
      <c r="B152" s="4" t="s">
        <v>438</v>
      </c>
      <c r="C152" s="4" t="s">
        <v>554</v>
      </c>
      <c r="D152" s="17">
        <v>108000</v>
      </c>
      <c r="E152" s="4"/>
      <c r="F152" s="9"/>
      <c r="G152" s="19">
        <f t="shared" si="6"/>
        <v>108000</v>
      </c>
      <c r="H152" s="4"/>
      <c r="I152" s="46"/>
    </row>
    <row r="153" spans="1:9" s="20" customFormat="1" ht="47.25" hidden="1">
      <c r="A153" s="22" t="s">
        <v>399</v>
      </c>
      <c r="B153" s="23" t="s">
        <v>400</v>
      </c>
      <c r="C153" s="4"/>
      <c r="D153" s="24">
        <f>D154</f>
        <v>0</v>
      </c>
      <c r="E153" s="5"/>
      <c r="F153" s="24">
        <f>F154</f>
        <v>0</v>
      </c>
      <c r="G153" s="24">
        <f t="shared" si="6"/>
        <v>0</v>
      </c>
      <c r="H153" s="71"/>
      <c r="I153" s="46"/>
    </row>
    <row r="154" spans="1:9" s="20" customFormat="1" ht="48.75" customHeight="1" hidden="1">
      <c r="A154" s="18" t="s">
        <v>382</v>
      </c>
      <c r="B154" s="4" t="s">
        <v>383</v>
      </c>
      <c r="C154" s="4"/>
      <c r="D154" s="17"/>
      <c r="E154" s="4"/>
      <c r="F154" s="19">
        <v>0</v>
      </c>
      <c r="G154" s="24">
        <f t="shared" si="6"/>
        <v>0</v>
      </c>
      <c r="H154" s="4"/>
      <c r="I154" s="46"/>
    </row>
    <row r="155" spans="1:9" s="20" customFormat="1" ht="45.75" customHeight="1" hidden="1">
      <c r="A155" s="22" t="s">
        <v>362</v>
      </c>
      <c r="B155" s="23" t="s">
        <v>445</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193" t="s">
        <v>382</v>
      </c>
      <c r="B156" s="197" t="s">
        <v>383</v>
      </c>
      <c r="C156" s="4"/>
      <c r="D156" s="24"/>
      <c r="E156" s="4" t="s">
        <v>44</v>
      </c>
      <c r="F156" s="19">
        <v>35000</v>
      </c>
      <c r="G156" s="19">
        <f t="shared" si="6"/>
        <v>35000</v>
      </c>
      <c r="H156" s="71"/>
      <c r="I156" s="46"/>
    </row>
    <row r="157" spans="1:9" s="20" customFormat="1" ht="61.5" customHeight="1" hidden="1">
      <c r="A157" s="193"/>
      <c r="B157" s="197"/>
      <c r="C157" s="4" t="s">
        <v>14</v>
      </c>
      <c r="D157" s="17">
        <v>746</v>
      </c>
      <c r="E157" s="4"/>
      <c r="F157" s="19"/>
      <c r="G157" s="19">
        <f t="shared" si="6"/>
        <v>746</v>
      </c>
      <c r="H157" s="4"/>
      <c r="I157" s="46"/>
    </row>
    <row r="158" spans="1:9" s="20" customFormat="1" ht="47.25" hidden="1">
      <c r="A158" s="18" t="s">
        <v>288</v>
      </c>
      <c r="B158" s="4" t="s">
        <v>295</v>
      </c>
      <c r="C158" s="4" t="s">
        <v>67</v>
      </c>
      <c r="D158" s="17">
        <v>131000</v>
      </c>
      <c r="E158" s="4"/>
      <c r="F158" s="9"/>
      <c r="G158" s="19">
        <f t="shared" si="6"/>
        <v>131000</v>
      </c>
      <c r="H158" s="4"/>
      <c r="I158" s="46"/>
    </row>
    <row r="159" spans="1:9" s="20" customFormat="1" ht="47.25" hidden="1">
      <c r="A159" s="193" t="s">
        <v>436</v>
      </c>
      <c r="B159" s="197" t="s">
        <v>437</v>
      </c>
      <c r="C159" s="4" t="s">
        <v>67</v>
      </c>
      <c r="D159" s="17">
        <v>10566800</v>
      </c>
      <c r="E159" s="4"/>
      <c r="F159" s="9"/>
      <c r="G159" s="19">
        <f t="shared" si="6"/>
        <v>10566800</v>
      </c>
      <c r="H159" s="4"/>
      <c r="I159" s="46"/>
    </row>
    <row r="160" spans="1:9" s="20" customFormat="1" ht="47.25" hidden="1">
      <c r="A160" s="193"/>
      <c r="B160" s="197"/>
      <c r="C160" s="35" t="s">
        <v>205</v>
      </c>
      <c r="D160" s="37">
        <v>64035</v>
      </c>
      <c r="E160" s="4"/>
      <c r="F160" s="9"/>
      <c r="G160" s="19">
        <f t="shared" si="6"/>
        <v>64035</v>
      </c>
      <c r="H160" s="4"/>
      <c r="I160" s="46"/>
    </row>
    <row r="161" spans="1:9" s="20" customFormat="1" ht="47.25" hidden="1">
      <c r="A161" s="193" t="s">
        <v>316</v>
      </c>
      <c r="B161" s="197" t="s">
        <v>317</v>
      </c>
      <c r="C161" s="4"/>
      <c r="D161" s="17"/>
      <c r="E161" s="4" t="s">
        <v>68</v>
      </c>
      <c r="F161" s="19">
        <v>33149648</v>
      </c>
      <c r="G161" s="19">
        <f t="shared" si="6"/>
        <v>33149648</v>
      </c>
      <c r="H161" s="4"/>
      <c r="I161" s="46"/>
    </row>
    <row r="162" spans="1:9" s="20" customFormat="1" ht="47.25" customHeight="1" hidden="1">
      <c r="A162" s="193"/>
      <c r="B162" s="197"/>
      <c r="C162" s="4" t="s">
        <v>491</v>
      </c>
      <c r="D162" s="17">
        <v>0</v>
      </c>
      <c r="E162" s="4" t="s">
        <v>491</v>
      </c>
      <c r="F162" s="9"/>
      <c r="G162" s="19">
        <f t="shared" si="6"/>
        <v>0</v>
      </c>
      <c r="H162" s="4"/>
      <c r="I162" s="46"/>
    </row>
    <row r="163" spans="1:9" s="20" customFormat="1" ht="47.25" hidden="1">
      <c r="A163" s="193"/>
      <c r="B163" s="197"/>
      <c r="C163" s="4"/>
      <c r="D163" s="17"/>
      <c r="E163" s="35" t="s">
        <v>205</v>
      </c>
      <c r="F163" s="37">
        <v>66475</v>
      </c>
      <c r="G163" s="19">
        <f t="shared" si="6"/>
        <v>66475</v>
      </c>
      <c r="H163" s="4"/>
      <c r="I163" s="46"/>
    </row>
    <row r="164" spans="1:9" s="20" customFormat="1" ht="47.25" hidden="1">
      <c r="A164" s="18" t="s">
        <v>49</v>
      </c>
      <c r="B164" s="4" t="s">
        <v>50</v>
      </c>
      <c r="C164" s="4" t="s">
        <v>69</v>
      </c>
      <c r="D164" s="17">
        <v>449300</v>
      </c>
      <c r="E164" s="35"/>
      <c r="F164" s="37"/>
      <c r="G164" s="19">
        <f>D164+F164</f>
        <v>449300</v>
      </c>
      <c r="H164" s="4"/>
      <c r="I164" s="46"/>
    </row>
    <row r="165" spans="1:9" s="20" customFormat="1" ht="56.25" customHeight="1" hidden="1">
      <c r="A165" s="18" t="s">
        <v>480</v>
      </c>
      <c r="B165" s="4" t="s">
        <v>481</v>
      </c>
      <c r="C165" s="4"/>
      <c r="D165" s="17"/>
      <c r="E165" s="4" t="s">
        <v>69</v>
      </c>
      <c r="F165" s="19">
        <v>780803</v>
      </c>
      <c r="G165" s="19">
        <f t="shared" si="6"/>
        <v>780803</v>
      </c>
      <c r="H165" s="4"/>
      <c r="I165" s="46"/>
    </row>
    <row r="166" spans="1:9" s="20" customFormat="1" ht="51.75" customHeight="1" hidden="1">
      <c r="A166" s="193" t="s">
        <v>296</v>
      </c>
      <c r="B166" s="197" t="s">
        <v>318</v>
      </c>
      <c r="C166" s="4" t="s">
        <v>71</v>
      </c>
      <c r="D166" s="17">
        <v>82050000</v>
      </c>
      <c r="E166" s="4" t="s">
        <v>70</v>
      </c>
      <c r="F166" s="19">
        <v>672751</v>
      </c>
      <c r="G166" s="19">
        <f t="shared" si="6"/>
        <v>82722751</v>
      </c>
      <c r="H166" s="4"/>
      <c r="I166" s="46"/>
    </row>
    <row r="167" spans="1:9" s="20" customFormat="1" ht="47.25" hidden="1">
      <c r="A167" s="193"/>
      <c r="B167" s="197"/>
      <c r="C167" s="35" t="s">
        <v>205</v>
      </c>
      <c r="D167" s="37">
        <v>0</v>
      </c>
      <c r="E167" s="35" t="s">
        <v>205</v>
      </c>
      <c r="F167" s="37">
        <v>30000</v>
      </c>
      <c r="G167" s="19">
        <f t="shared" si="6"/>
        <v>30000</v>
      </c>
      <c r="H167" s="4"/>
      <c r="I167" s="46"/>
    </row>
    <row r="168" spans="1:9" s="20" customFormat="1" ht="47.25" hidden="1">
      <c r="A168" s="18" t="s">
        <v>508</v>
      </c>
      <c r="B168" s="4" t="s">
        <v>509</v>
      </c>
      <c r="C168" s="35"/>
      <c r="D168" s="37"/>
      <c r="E168" s="4" t="s">
        <v>491</v>
      </c>
      <c r="F168" s="36">
        <v>0</v>
      </c>
      <c r="G168" s="19">
        <f t="shared" si="6"/>
        <v>0</v>
      </c>
      <c r="H168" s="4"/>
      <c r="I168" s="46"/>
    </row>
    <row r="169" spans="1:9" s="20" customFormat="1" ht="51" customHeight="1" hidden="1">
      <c r="A169" s="193" t="s">
        <v>286</v>
      </c>
      <c r="B169" s="197" t="s">
        <v>287</v>
      </c>
      <c r="C169" s="4"/>
      <c r="D169" s="5"/>
      <c r="E169" s="4" t="s">
        <v>72</v>
      </c>
      <c r="F169" s="12">
        <v>31435500</v>
      </c>
      <c r="G169" s="19">
        <f t="shared" si="6"/>
        <v>31435500</v>
      </c>
      <c r="H169" s="4"/>
      <c r="I169" s="46"/>
    </row>
    <row r="170" spans="1:9" s="20" customFormat="1" ht="47.25" hidden="1">
      <c r="A170" s="193"/>
      <c r="B170" s="197"/>
      <c r="C170" s="4"/>
      <c r="D170" s="5"/>
      <c r="E170" s="35" t="s">
        <v>205</v>
      </c>
      <c r="F170" s="37">
        <v>17235</v>
      </c>
      <c r="G170" s="19">
        <f t="shared" si="6"/>
        <v>17235</v>
      </c>
      <c r="H170" s="4"/>
      <c r="I170" s="46"/>
    </row>
    <row r="171" spans="1:9" s="51" customFormat="1" ht="46.5" customHeight="1" hidden="1">
      <c r="A171" s="191" t="s">
        <v>241</v>
      </c>
      <c r="B171" s="195" t="s">
        <v>421</v>
      </c>
      <c r="C171" s="4"/>
      <c r="D171" s="5"/>
      <c r="E171" s="4" t="s">
        <v>491</v>
      </c>
      <c r="F171" s="19">
        <v>0</v>
      </c>
      <c r="G171" s="19">
        <f t="shared" si="6"/>
        <v>0</v>
      </c>
      <c r="H171" s="4"/>
      <c r="I171" s="52"/>
    </row>
    <row r="172" spans="1:9" s="51" customFormat="1" ht="69.75" customHeight="1" hidden="1">
      <c r="A172" s="201"/>
      <c r="B172" s="202"/>
      <c r="C172" s="4"/>
      <c r="D172" s="5"/>
      <c r="E172" s="4" t="s">
        <v>73</v>
      </c>
      <c r="F172" s="19">
        <v>1529939</v>
      </c>
      <c r="G172" s="19">
        <f t="shared" si="6"/>
        <v>1529939</v>
      </c>
      <c r="H172" s="4"/>
      <c r="I172" s="52"/>
    </row>
    <row r="173" spans="1:9" s="51" customFormat="1" ht="87" customHeight="1" hidden="1">
      <c r="A173" s="192"/>
      <c r="B173" s="196"/>
      <c r="C173" s="4"/>
      <c r="D173" s="5"/>
      <c r="E173" s="4" t="s">
        <v>51</v>
      </c>
      <c r="F173" s="19">
        <v>187691</v>
      </c>
      <c r="G173" s="19">
        <f t="shared" si="6"/>
        <v>187691</v>
      </c>
      <c r="H173" s="4"/>
      <c r="I173" s="52"/>
    </row>
    <row r="174" spans="1:9" s="20" customFormat="1" ht="69.75" customHeight="1" hidden="1">
      <c r="A174" s="18" t="s">
        <v>298</v>
      </c>
      <c r="B174" s="4" t="s">
        <v>299</v>
      </c>
      <c r="C174" s="4"/>
      <c r="D174" s="5"/>
      <c r="E174" s="4" t="s">
        <v>48</v>
      </c>
      <c r="F174" s="19">
        <v>31540500</v>
      </c>
      <c r="G174" s="19">
        <f t="shared" si="6"/>
        <v>31540500</v>
      </c>
      <c r="H174" s="4"/>
      <c r="I174" s="46"/>
    </row>
    <row r="175" spans="1:9" s="20" customFormat="1" ht="27.75" customHeight="1" hidden="1">
      <c r="A175" s="4">
        <v>180107</v>
      </c>
      <c r="B175" s="4" t="s">
        <v>433</v>
      </c>
      <c r="C175" s="4"/>
      <c r="D175" s="17"/>
      <c r="E175" s="4" t="s">
        <v>451</v>
      </c>
      <c r="F175" s="19">
        <v>0</v>
      </c>
      <c r="G175" s="19">
        <f t="shared" si="6"/>
        <v>0</v>
      </c>
      <c r="H175" s="4"/>
      <c r="I175" s="46"/>
    </row>
    <row r="176" spans="1:9" s="20" customFormat="1" ht="63" customHeight="1" hidden="1">
      <c r="A176" s="197">
        <v>180409</v>
      </c>
      <c r="B176" s="197" t="s">
        <v>444</v>
      </c>
      <c r="C176" s="4"/>
      <c r="D176" s="17"/>
      <c r="E176" s="4" t="s">
        <v>74</v>
      </c>
      <c r="F176" s="19">
        <v>6226733</v>
      </c>
      <c r="G176" s="19">
        <f t="shared" si="6"/>
        <v>6226733</v>
      </c>
      <c r="H176" s="4"/>
      <c r="I176" s="46"/>
    </row>
    <row r="177" spans="1:9" s="20" customFormat="1" ht="63" hidden="1">
      <c r="A177" s="197"/>
      <c r="B177" s="197"/>
      <c r="C177" s="4"/>
      <c r="D177" s="17"/>
      <c r="E177" s="4" t="s">
        <v>42</v>
      </c>
      <c r="F177" s="19">
        <v>2688100</v>
      </c>
      <c r="G177" s="19">
        <f t="shared" si="6"/>
        <v>2688100</v>
      </c>
      <c r="H177" s="4"/>
      <c r="I177" s="46"/>
    </row>
    <row r="178" spans="1:9" s="20" customFormat="1" ht="31.5" hidden="1">
      <c r="A178" s="18" t="s">
        <v>231</v>
      </c>
      <c r="B178" s="4" t="s">
        <v>308</v>
      </c>
      <c r="C178" s="4"/>
      <c r="D178" s="5"/>
      <c r="E178" s="4" t="s">
        <v>571</v>
      </c>
      <c r="F178" s="19">
        <v>2250578</v>
      </c>
      <c r="G178" s="19">
        <f t="shared" si="6"/>
        <v>2250578</v>
      </c>
      <c r="H178" s="4"/>
      <c r="I178" s="46"/>
    </row>
    <row r="179" spans="1:9" s="20" customFormat="1" ht="39.75" customHeight="1" hidden="1">
      <c r="A179" s="191" t="s">
        <v>279</v>
      </c>
      <c r="B179" s="195" t="s">
        <v>294</v>
      </c>
      <c r="C179" s="4" t="s">
        <v>75</v>
      </c>
      <c r="D179" s="17">
        <v>5627420</v>
      </c>
      <c r="E179" s="4" t="s">
        <v>75</v>
      </c>
      <c r="F179" s="12">
        <v>1287772</v>
      </c>
      <c r="G179" s="19">
        <f>D179+F179</f>
        <v>6915192</v>
      </c>
      <c r="H179" s="4"/>
      <c r="I179" s="46"/>
    </row>
    <row r="180" spans="1:9" s="20" customFormat="1" ht="45.75" customHeight="1" hidden="1">
      <c r="A180" s="192"/>
      <c r="B180" s="196"/>
      <c r="C180" s="4" t="s">
        <v>563</v>
      </c>
      <c r="D180" s="17">
        <v>655808</v>
      </c>
      <c r="E180" s="4"/>
      <c r="F180" s="12"/>
      <c r="G180" s="19">
        <f>D180+F180</f>
        <v>655808</v>
      </c>
      <c r="H180" s="4"/>
      <c r="I180" s="46"/>
    </row>
    <row r="181" spans="1:9" s="20" customFormat="1" ht="38.25" hidden="1">
      <c r="A181" s="18" t="s">
        <v>241</v>
      </c>
      <c r="B181" s="29" t="s">
        <v>421</v>
      </c>
      <c r="C181" s="4"/>
      <c r="D181" s="5"/>
      <c r="E181" s="4" t="s">
        <v>429</v>
      </c>
      <c r="F181" s="12">
        <v>0</v>
      </c>
      <c r="G181" s="9">
        <v>0</v>
      </c>
      <c r="H181" s="4"/>
      <c r="I181" s="46"/>
    </row>
    <row r="182" spans="1:9" s="20" customFormat="1" ht="70.5" customHeight="1" hidden="1">
      <c r="A182" s="22" t="s">
        <v>443</v>
      </c>
      <c r="B182" s="23" t="s">
        <v>442</v>
      </c>
      <c r="C182" s="23"/>
      <c r="D182" s="24">
        <v>0</v>
      </c>
      <c r="E182" s="23"/>
      <c r="F182" s="30"/>
      <c r="G182" s="27">
        <v>0</v>
      </c>
      <c r="H182" s="4"/>
      <c r="I182" s="46"/>
    </row>
    <row r="183" spans="1:9" s="20" customFormat="1" ht="36" customHeight="1" hidden="1">
      <c r="A183" s="18" t="s">
        <v>288</v>
      </c>
      <c r="B183" s="4" t="s">
        <v>295</v>
      </c>
      <c r="C183" s="4" t="s">
        <v>320</v>
      </c>
      <c r="D183" s="17">
        <v>0</v>
      </c>
      <c r="E183" s="4"/>
      <c r="F183" s="12"/>
      <c r="G183" s="9">
        <v>0</v>
      </c>
      <c r="H183" s="4"/>
      <c r="I183" s="46"/>
    </row>
    <row r="184" spans="1:9" s="20" customFormat="1" ht="47.25" customHeight="1" hidden="1">
      <c r="A184" s="18" t="s">
        <v>296</v>
      </c>
      <c r="B184" s="4" t="s">
        <v>318</v>
      </c>
      <c r="C184" s="4" t="s">
        <v>419</v>
      </c>
      <c r="D184" s="17">
        <v>0</v>
      </c>
      <c r="E184" s="4"/>
      <c r="F184" s="12"/>
      <c r="G184" s="9">
        <v>0</v>
      </c>
      <c r="H184" s="4"/>
      <c r="I184" s="46"/>
    </row>
    <row r="185" spans="1:9" s="20" customFormat="1" ht="47.25" hidden="1">
      <c r="A185" s="22" t="s">
        <v>363</v>
      </c>
      <c r="B185" s="23" t="s">
        <v>255</v>
      </c>
      <c r="C185" s="4"/>
      <c r="D185" s="24">
        <f>D187</f>
        <v>40159</v>
      </c>
      <c r="E185" s="5"/>
      <c r="F185" s="24">
        <f>F186</f>
        <v>61915</v>
      </c>
      <c r="G185" s="28">
        <f aca="true" t="shared" si="7" ref="G185:G192">D185+F185</f>
        <v>102074</v>
      </c>
      <c r="H185" s="71"/>
      <c r="I185" s="46"/>
    </row>
    <row r="186" spans="1:9" s="20" customFormat="1" ht="48" customHeight="1" hidden="1">
      <c r="A186" s="18" t="s">
        <v>382</v>
      </c>
      <c r="B186" s="4" t="s">
        <v>383</v>
      </c>
      <c r="C186" s="4"/>
      <c r="D186" s="17"/>
      <c r="E186" s="4" t="s">
        <v>44</v>
      </c>
      <c r="F186" s="19">
        <v>61915</v>
      </c>
      <c r="G186" s="19">
        <f t="shared" si="7"/>
        <v>61915</v>
      </c>
      <c r="H186" s="4"/>
      <c r="I186" s="46"/>
    </row>
    <row r="187" spans="1:9" s="20" customFormat="1" ht="63" hidden="1">
      <c r="A187" s="18" t="s">
        <v>279</v>
      </c>
      <c r="B187" s="4" t="s">
        <v>294</v>
      </c>
      <c r="C187" s="4" t="s">
        <v>14</v>
      </c>
      <c r="D187" s="17">
        <v>40159</v>
      </c>
      <c r="E187" s="4"/>
      <c r="F187" s="9"/>
      <c r="G187" s="19">
        <f t="shared" si="7"/>
        <v>40159</v>
      </c>
      <c r="H187" s="4"/>
      <c r="I187" s="46"/>
    </row>
    <row r="188" spans="1:9" s="20" customFormat="1" ht="47.25" hidden="1">
      <c r="A188" s="22" t="s">
        <v>367</v>
      </c>
      <c r="B188" s="23" t="s">
        <v>257</v>
      </c>
      <c r="C188" s="4"/>
      <c r="D188" s="24">
        <f>D189+D191+D192+D193+D190</f>
        <v>2934703</v>
      </c>
      <c r="E188" s="5"/>
      <c r="F188" s="28">
        <f>F189+F193+F191+F190</f>
        <v>1664951</v>
      </c>
      <c r="G188" s="28">
        <f>D188+F188</f>
        <v>4599654</v>
      </c>
      <c r="H188" s="4"/>
      <c r="I188" s="46"/>
    </row>
    <row r="189" spans="1:9" s="20" customFormat="1" ht="53.25" customHeight="1" hidden="1">
      <c r="A189" s="18" t="s">
        <v>382</v>
      </c>
      <c r="B189" s="4" t="s">
        <v>383</v>
      </c>
      <c r="C189" s="4"/>
      <c r="D189" s="17"/>
      <c r="E189" s="4" t="s">
        <v>44</v>
      </c>
      <c r="F189" s="19">
        <v>14000</v>
      </c>
      <c r="G189" s="19">
        <f t="shared" si="7"/>
        <v>14000</v>
      </c>
      <c r="H189" s="4"/>
      <c r="I189" s="46"/>
    </row>
    <row r="190" spans="1:9" s="20" customFormat="1" ht="63" customHeight="1" hidden="1">
      <c r="A190" s="18" t="s">
        <v>38</v>
      </c>
      <c r="B190" s="4" t="s">
        <v>43</v>
      </c>
      <c r="C190" s="4" t="s">
        <v>203</v>
      </c>
      <c r="D190" s="17">
        <v>24055</v>
      </c>
      <c r="E190" s="4" t="s">
        <v>203</v>
      </c>
      <c r="F190" s="9">
        <v>1550464</v>
      </c>
      <c r="G190" s="19">
        <f>D190+F190</f>
        <v>1574519</v>
      </c>
      <c r="H190" s="4"/>
      <c r="I190" s="46"/>
    </row>
    <row r="191" spans="1:9" s="20" customFormat="1" ht="47.25" hidden="1">
      <c r="A191" s="203">
        <v>250404</v>
      </c>
      <c r="B191" s="203" t="s">
        <v>294</v>
      </c>
      <c r="C191" s="4"/>
      <c r="D191" s="21"/>
      <c r="E191" s="4" t="s">
        <v>209</v>
      </c>
      <c r="F191" s="12">
        <v>100487</v>
      </c>
      <c r="G191" s="19">
        <f t="shared" si="7"/>
        <v>100487</v>
      </c>
      <c r="H191" s="4"/>
      <c r="I191" s="46"/>
    </row>
    <row r="192" spans="1:9" s="20" customFormat="1" ht="51" customHeight="1" hidden="1">
      <c r="A192" s="203"/>
      <c r="B192" s="203"/>
      <c r="C192" s="4" t="s">
        <v>202</v>
      </c>
      <c r="D192" s="21">
        <v>2910648</v>
      </c>
      <c r="E192" s="4"/>
      <c r="F192" s="31"/>
      <c r="G192" s="19">
        <f t="shared" si="7"/>
        <v>2910648</v>
      </c>
      <c r="H192" s="4"/>
      <c r="I192" s="46"/>
    </row>
    <row r="193" spans="1:9" s="20" customFormat="1" ht="66" customHeight="1" hidden="1">
      <c r="A193" s="204"/>
      <c r="B193" s="203"/>
      <c r="D193" s="21"/>
      <c r="E193" s="4"/>
      <c r="F193" s="9"/>
      <c r="G193" s="19">
        <f>D193+F193</f>
        <v>0</v>
      </c>
      <c r="H193" s="4"/>
      <c r="I193" s="46"/>
    </row>
    <row r="194" spans="1:9" s="20" customFormat="1" ht="31.5" hidden="1">
      <c r="A194" s="22">
        <v>50</v>
      </c>
      <c r="B194" s="23" t="s">
        <v>403</v>
      </c>
      <c r="C194" s="4"/>
      <c r="D194" s="24">
        <v>0</v>
      </c>
      <c r="E194" s="5"/>
      <c r="F194" s="27">
        <v>0</v>
      </c>
      <c r="G194" s="27">
        <v>0</v>
      </c>
      <c r="H194" s="4"/>
      <c r="I194" s="46"/>
    </row>
    <row r="195" spans="1:9" s="20" customFormat="1" ht="48.75" customHeight="1" hidden="1">
      <c r="A195" s="18" t="s">
        <v>382</v>
      </c>
      <c r="B195" s="4" t="s">
        <v>383</v>
      </c>
      <c r="C195" s="4" t="s">
        <v>395</v>
      </c>
      <c r="D195" s="21"/>
      <c r="E195" s="4"/>
      <c r="F195" s="9"/>
      <c r="G195" s="9">
        <v>0</v>
      </c>
      <c r="H195" s="4"/>
      <c r="I195" s="46"/>
    </row>
    <row r="196" spans="1:9" s="20" customFormat="1" ht="47.25" hidden="1">
      <c r="A196" s="22" t="s">
        <v>371</v>
      </c>
      <c r="B196" s="23" t="s">
        <v>261</v>
      </c>
      <c r="C196" s="23"/>
      <c r="D196" s="24">
        <v>0</v>
      </c>
      <c r="E196" s="32"/>
      <c r="F196" s="24">
        <f>F197+F198</f>
        <v>41720</v>
      </c>
      <c r="G196" s="24">
        <f aca="true" t="shared" si="8" ref="G196:G203">D196+F196</f>
        <v>41720</v>
      </c>
      <c r="H196" s="71"/>
      <c r="I196" s="46"/>
    </row>
    <row r="197" spans="1:9" s="20" customFormat="1" ht="31.5" hidden="1">
      <c r="A197" s="18" t="s">
        <v>382</v>
      </c>
      <c r="B197" s="4" t="s">
        <v>383</v>
      </c>
      <c r="C197" s="4"/>
      <c r="D197" s="17"/>
      <c r="E197" s="4" t="s">
        <v>44</v>
      </c>
      <c r="F197" s="17">
        <v>41720</v>
      </c>
      <c r="G197" s="17">
        <f t="shared" si="8"/>
        <v>41720</v>
      </c>
      <c r="H197" s="4"/>
      <c r="I197" s="46"/>
    </row>
    <row r="198" spans="1:9" s="20" customFormat="1" ht="47.25" hidden="1">
      <c r="A198" s="18" t="s">
        <v>243</v>
      </c>
      <c r="B198" s="4" t="s">
        <v>244</v>
      </c>
      <c r="C198" s="4"/>
      <c r="D198" s="17"/>
      <c r="E198" s="70" t="s">
        <v>522</v>
      </c>
      <c r="F198" s="19">
        <v>0</v>
      </c>
      <c r="G198" s="17">
        <f t="shared" si="8"/>
        <v>0</v>
      </c>
      <c r="H198" s="4"/>
      <c r="I198" s="46"/>
    </row>
    <row r="199" spans="1:9" s="20" customFormat="1" ht="53.25" customHeight="1" hidden="1">
      <c r="A199" s="22" t="s">
        <v>368</v>
      </c>
      <c r="B199" s="23" t="s">
        <v>258</v>
      </c>
      <c r="C199" s="4"/>
      <c r="D199" s="24">
        <f>D203+D200+D201</f>
        <v>0</v>
      </c>
      <c r="E199" s="5"/>
      <c r="F199" s="24">
        <f>F201+F202+F200</f>
        <v>14491369</v>
      </c>
      <c r="G199" s="24">
        <f t="shared" si="8"/>
        <v>14491369</v>
      </c>
      <c r="H199" s="71"/>
      <c r="I199" s="46"/>
    </row>
    <row r="200" spans="1:9" s="20" customFormat="1" ht="33" customHeight="1" hidden="1">
      <c r="A200" s="18" t="s">
        <v>382</v>
      </c>
      <c r="B200" s="4" t="s">
        <v>383</v>
      </c>
      <c r="C200" s="4"/>
      <c r="D200" s="17"/>
      <c r="E200" s="4" t="s">
        <v>44</v>
      </c>
      <c r="F200" s="19">
        <v>21000</v>
      </c>
      <c r="G200" s="17">
        <f>D200+F200</f>
        <v>21000</v>
      </c>
      <c r="H200" s="4"/>
      <c r="I200" s="46"/>
    </row>
    <row r="201" spans="1:9" s="20" customFormat="1" ht="32.25" customHeight="1" hidden="1">
      <c r="A201" s="4">
        <v>240601</v>
      </c>
      <c r="B201" s="4" t="s">
        <v>308</v>
      </c>
      <c r="C201" s="4"/>
      <c r="D201" s="5"/>
      <c r="E201" s="4" t="s">
        <v>571</v>
      </c>
      <c r="F201" s="19">
        <v>14470369</v>
      </c>
      <c r="G201" s="17">
        <f t="shared" si="8"/>
        <v>14470369</v>
      </c>
      <c r="H201" s="4"/>
      <c r="I201" s="46"/>
    </row>
    <row r="202" spans="1:9" s="20" customFormat="1" ht="72" customHeight="1" hidden="1">
      <c r="A202" s="4">
        <v>240900</v>
      </c>
      <c r="B202" s="4" t="s">
        <v>441</v>
      </c>
      <c r="C202" s="4"/>
      <c r="D202" s="5"/>
      <c r="E202" s="70" t="s">
        <v>3</v>
      </c>
      <c r="F202" s="19">
        <v>0</v>
      </c>
      <c r="G202" s="17">
        <f t="shared" si="8"/>
        <v>0</v>
      </c>
      <c r="H202" s="4"/>
      <c r="I202" s="46"/>
    </row>
    <row r="203" spans="1:9" s="20" customFormat="1" ht="54" customHeight="1" hidden="1">
      <c r="A203" s="4">
        <v>250404</v>
      </c>
      <c r="B203" s="4" t="s">
        <v>430</v>
      </c>
      <c r="C203" s="4" t="s">
        <v>529</v>
      </c>
      <c r="D203" s="17">
        <v>0</v>
      </c>
      <c r="E203" s="4"/>
      <c r="F203" s="19"/>
      <c r="G203" s="17">
        <f t="shared" si="8"/>
        <v>0</v>
      </c>
      <c r="H203" s="4"/>
      <c r="I203" s="46"/>
    </row>
    <row r="204" spans="1:9" s="20" customFormat="1" ht="47.25" hidden="1">
      <c r="A204" s="22" t="s">
        <v>366</v>
      </c>
      <c r="B204" s="23" t="s">
        <v>259</v>
      </c>
      <c r="C204" s="4"/>
      <c r="D204" s="24">
        <f>D206+D207+D213+D215+D214</f>
        <v>14847723</v>
      </c>
      <c r="E204" s="5"/>
      <c r="F204" s="24">
        <f>F205+F206+F208+F209+F210+F211+F213</f>
        <v>3804223</v>
      </c>
      <c r="G204" s="24">
        <f>D204+F204</f>
        <v>18651946</v>
      </c>
      <c r="H204" s="71"/>
      <c r="I204" s="46"/>
    </row>
    <row r="205" spans="1:9" s="20" customFormat="1" ht="48" customHeight="1" hidden="1">
      <c r="A205" s="18" t="s">
        <v>382</v>
      </c>
      <c r="B205" s="4" t="s">
        <v>383</v>
      </c>
      <c r="C205" s="4"/>
      <c r="D205" s="17"/>
      <c r="E205" s="4" t="s">
        <v>44</v>
      </c>
      <c r="F205" s="9">
        <v>7000</v>
      </c>
      <c r="G205" s="17">
        <f>D205+F205</f>
        <v>7000</v>
      </c>
      <c r="H205" s="4"/>
      <c r="I205" s="46"/>
    </row>
    <row r="206" spans="1:9" s="20" customFormat="1" ht="84.75" customHeight="1" hidden="1">
      <c r="A206" s="18" t="s">
        <v>233</v>
      </c>
      <c r="B206" s="4" t="s">
        <v>234</v>
      </c>
      <c r="C206" s="4" t="s">
        <v>36</v>
      </c>
      <c r="D206" s="17">
        <v>2300000</v>
      </c>
      <c r="E206" s="4" t="s">
        <v>36</v>
      </c>
      <c r="F206" s="19">
        <v>296214</v>
      </c>
      <c r="G206" s="17">
        <f>D206+F206</f>
        <v>2596214</v>
      </c>
      <c r="H206" s="4"/>
      <c r="I206" s="46"/>
    </row>
    <row r="207" spans="1:9" s="20" customFormat="1" ht="72.75" customHeight="1" hidden="1">
      <c r="A207" s="18" t="s">
        <v>284</v>
      </c>
      <c r="B207" s="4" t="s">
        <v>285</v>
      </c>
      <c r="C207" s="4" t="s">
        <v>52</v>
      </c>
      <c r="D207" s="17">
        <v>10000000</v>
      </c>
      <c r="E207" s="4"/>
      <c r="F207" s="9"/>
      <c r="G207" s="17">
        <f>D207+F207</f>
        <v>10000000</v>
      </c>
      <c r="H207" s="4"/>
      <c r="I207" s="46"/>
    </row>
    <row r="208" spans="1:9" s="20" customFormat="1" ht="78.75" hidden="1">
      <c r="A208" s="191" t="s">
        <v>286</v>
      </c>
      <c r="B208" s="195" t="s">
        <v>287</v>
      </c>
      <c r="C208" s="4"/>
      <c r="D208" s="17"/>
      <c r="E208" s="4" t="s">
        <v>52</v>
      </c>
      <c r="F208" s="19">
        <v>1355142</v>
      </c>
      <c r="G208" s="17">
        <f aca="true" t="shared" si="9" ref="G208:G215">D208+F208</f>
        <v>1355142</v>
      </c>
      <c r="H208" s="4"/>
      <c r="I208" s="46"/>
    </row>
    <row r="209" spans="1:9" s="20" customFormat="1" ht="47.25" hidden="1">
      <c r="A209" s="192"/>
      <c r="B209" s="196"/>
      <c r="C209" s="4"/>
      <c r="D209" s="17"/>
      <c r="E209" s="4" t="s">
        <v>6</v>
      </c>
      <c r="F209" s="19">
        <v>25880</v>
      </c>
      <c r="G209" s="17">
        <f t="shared" si="9"/>
        <v>25880</v>
      </c>
      <c r="H209" s="4"/>
      <c r="I209" s="46"/>
    </row>
    <row r="210" spans="1:9" s="20" customFormat="1" ht="62.25" customHeight="1" hidden="1">
      <c r="A210" s="193" t="s">
        <v>300</v>
      </c>
      <c r="B210" s="197" t="s">
        <v>444</v>
      </c>
      <c r="C210" s="197"/>
      <c r="D210" s="17"/>
      <c r="E210" s="4" t="s">
        <v>52</v>
      </c>
      <c r="F210" s="19">
        <v>66000</v>
      </c>
      <c r="G210" s="17">
        <f t="shared" si="9"/>
        <v>66000</v>
      </c>
      <c r="H210" s="4"/>
      <c r="I210" s="46"/>
    </row>
    <row r="211" spans="1:9" s="20" customFormat="1" ht="63" hidden="1">
      <c r="A211" s="193"/>
      <c r="B211" s="197"/>
      <c r="C211" s="197"/>
      <c r="D211" s="200"/>
      <c r="E211" s="4" t="s">
        <v>53</v>
      </c>
      <c r="F211" s="19">
        <v>1573041</v>
      </c>
      <c r="G211" s="17">
        <f t="shared" si="9"/>
        <v>1573041</v>
      </c>
      <c r="H211" s="4"/>
      <c r="I211" s="46"/>
    </row>
    <row r="212" spans="1:9" s="20" customFormat="1" ht="47.25" hidden="1">
      <c r="A212" s="193"/>
      <c r="B212" s="197"/>
      <c r="C212" s="197"/>
      <c r="D212" s="200"/>
      <c r="E212" s="4" t="s">
        <v>525</v>
      </c>
      <c r="F212" s="9">
        <v>0</v>
      </c>
      <c r="G212" s="17">
        <f t="shared" si="9"/>
        <v>0</v>
      </c>
      <c r="H212" s="4"/>
      <c r="I212" s="46"/>
    </row>
    <row r="213" spans="1:9" s="20" customFormat="1" ht="69" customHeight="1" hidden="1">
      <c r="A213" s="18" t="s">
        <v>434</v>
      </c>
      <c r="B213" s="4" t="s">
        <v>435</v>
      </c>
      <c r="C213" s="4" t="s">
        <v>52</v>
      </c>
      <c r="D213" s="17">
        <v>122723</v>
      </c>
      <c r="E213" s="4" t="s">
        <v>53</v>
      </c>
      <c r="F213" s="19">
        <v>480946</v>
      </c>
      <c r="G213" s="17">
        <f t="shared" si="9"/>
        <v>603669</v>
      </c>
      <c r="H213" s="4"/>
      <c r="I213" s="46"/>
    </row>
    <row r="214" spans="1:9" s="20" customFormat="1" ht="63" hidden="1">
      <c r="A214" s="193" t="s">
        <v>279</v>
      </c>
      <c r="B214" s="197" t="s">
        <v>294</v>
      </c>
      <c r="C214" s="4" t="s">
        <v>53</v>
      </c>
      <c r="D214" s="17">
        <v>2425000</v>
      </c>
      <c r="E214" s="4"/>
      <c r="F214" s="9"/>
      <c r="G214" s="17">
        <f t="shared" si="9"/>
        <v>2425000</v>
      </c>
      <c r="H214" s="4"/>
      <c r="I214" s="46"/>
    </row>
    <row r="215" spans="1:9" s="20" customFormat="1" ht="63" hidden="1">
      <c r="A215" s="193"/>
      <c r="B215" s="197"/>
      <c r="C215" s="4" t="s">
        <v>527</v>
      </c>
      <c r="D215" s="17">
        <v>0</v>
      </c>
      <c r="E215" s="4" t="s">
        <v>527</v>
      </c>
      <c r="F215" s="19">
        <v>0</v>
      </c>
      <c r="G215" s="17">
        <f t="shared" si="9"/>
        <v>0</v>
      </c>
      <c r="H215" s="4"/>
      <c r="I215" s="46"/>
    </row>
    <row r="216" spans="1:9" s="20" customFormat="1" ht="78.75" customHeight="1">
      <c r="A216" s="22" t="s">
        <v>361</v>
      </c>
      <c r="B216" s="23" t="s">
        <v>254</v>
      </c>
      <c r="C216" s="4"/>
      <c r="D216" s="24">
        <f>D218+D219+D220</f>
        <v>6262527</v>
      </c>
      <c r="E216" s="5"/>
      <c r="F216" s="28">
        <f>F218+F219+F217</f>
        <v>6501142</v>
      </c>
      <c r="G216" s="28">
        <f>D216+F216</f>
        <v>12763669</v>
      </c>
      <c r="H216" s="71"/>
      <c r="I216" s="46"/>
    </row>
    <row r="217" spans="1:9" s="20" customFormat="1" ht="42" customHeight="1" hidden="1">
      <c r="A217" s="18" t="s">
        <v>382</v>
      </c>
      <c r="B217" s="4" t="s">
        <v>383</v>
      </c>
      <c r="C217" s="4"/>
      <c r="D217" s="17"/>
      <c r="E217" s="4" t="s">
        <v>44</v>
      </c>
      <c r="F217" s="12">
        <v>7000</v>
      </c>
      <c r="G217" s="19">
        <f aca="true" t="shared" si="10" ref="G217:G233">D217+F217</f>
        <v>7000</v>
      </c>
      <c r="H217" s="4"/>
      <c r="I217" s="46"/>
    </row>
    <row r="218" spans="1:9" s="20" customFormat="1" ht="69.75" customHeight="1">
      <c r="A218" s="18" t="s">
        <v>290</v>
      </c>
      <c r="B218" s="4" t="s">
        <v>291</v>
      </c>
      <c r="C218" s="4" t="s">
        <v>54</v>
      </c>
      <c r="D218" s="17">
        <v>3201442</v>
      </c>
      <c r="E218" s="4" t="s">
        <v>54</v>
      </c>
      <c r="F218" s="12">
        <v>6203691</v>
      </c>
      <c r="G218" s="19">
        <f>D218+F218</f>
        <v>9405133</v>
      </c>
      <c r="H218" s="71">
        <v>82552</v>
      </c>
      <c r="I218" s="46"/>
    </row>
    <row r="219" spans="1:9" s="20" customFormat="1" ht="63">
      <c r="A219" s="193" t="s">
        <v>292</v>
      </c>
      <c r="B219" s="197" t="s">
        <v>293</v>
      </c>
      <c r="C219" s="4" t="s">
        <v>54</v>
      </c>
      <c r="D219" s="17">
        <v>3059895</v>
      </c>
      <c r="E219" s="4" t="s">
        <v>54</v>
      </c>
      <c r="F219" s="12">
        <v>290451</v>
      </c>
      <c r="G219" s="19">
        <f>D219+F219</f>
        <v>3350346</v>
      </c>
      <c r="H219" s="71">
        <v>64182</v>
      </c>
      <c r="I219" s="46"/>
    </row>
    <row r="220" spans="1:9" s="20" customFormat="1" ht="68.25" customHeight="1" hidden="1">
      <c r="A220" s="193"/>
      <c r="B220" s="197"/>
      <c r="C220" s="4" t="s">
        <v>14</v>
      </c>
      <c r="D220" s="17">
        <v>1190</v>
      </c>
      <c r="E220" s="4"/>
      <c r="F220" s="12"/>
      <c r="G220" s="19">
        <f t="shared" si="10"/>
        <v>1190</v>
      </c>
      <c r="H220" s="4"/>
      <c r="I220" s="46"/>
    </row>
    <row r="221" spans="1:9" s="20" customFormat="1" ht="47.25" hidden="1">
      <c r="A221" s="22" t="s">
        <v>370</v>
      </c>
      <c r="B221" s="23" t="s">
        <v>260</v>
      </c>
      <c r="C221" s="4"/>
      <c r="D221" s="24">
        <f>D226</f>
        <v>0</v>
      </c>
      <c r="E221" s="5"/>
      <c r="F221" s="24">
        <f>F222+F223+F224</f>
        <v>7046384</v>
      </c>
      <c r="G221" s="24">
        <f>D221+F221</f>
        <v>7046384</v>
      </c>
      <c r="H221" s="71"/>
      <c r="I221" s="46"/>
    </row>
    <row r="222" spans="1:9" s="20" customFormat="1" ht="31.5" hidden="1">
      <c r="A222" s="18" t="s">
        <v>382</v>
      </c>
      <c r="B222" s="4" t="s">
        <v>383</v>
      </c>
      <c r="C222" s="4"/>
      <c r="D222" s="17"/>
      <c r="E222" s="4" t="s">
        <v>44</v>
      </c>
      <c r="F222" s="17">
        <v>35000</v>
      </c>
      <c r="G222" s="17">
        <f t="shared" si="10"/>
        <v>35000</v>
      </c>
      <c r="H222" s="4"/>
      <c r="I222" s="46"/>
    </row>
    <row r="223" spans="1:9" s="20" customFormat="1" ht="47.25" hidden="1">
      <c r="A223" s="18" t="s">
        <v>286</v>
      </c>
      <c r="B223" s="4" t="s">
        <v>287</v>
      </c>
      <c r="C223" s="4"/>
      <c r="D223" s="5"/>
      <c r="E223" s="4" t="s">
        <v>55</v>
      </c>
      <c r="F223" s="12">
        <v>3511384</v>
      </c>
      <c r="G223" s="17">
        <f t="shared" si="10"/>
        <v>3511384</v>
      </c>
      <c r="H223" s="4"/>
      <c r="I223" s="46"/>
    </row>
    <row r="224" spans="1:9" s="20" customFormat="1" ht="79.5" customHeight="1" hidden="1">
      <c r="A224" s="18" t="s">
        <v>301</v>
      </c>
      <c r="B224" s="4" t="s">
        <v>302</v>
      </c>
      <c r="C224" s="4"/>
      <c r="D224" s="5"/>
      <c r="E224" s="4" t="s">
        <v>55</v>
      </c>
      <c r="F224" s="19">
        <v>3500000</v>
      </c>
      <c r="G224" s="17">
        <f t="shared" si="10"/>
        <v>3500000</v>
      </c>
      <c r="H224" s="4"/>
      <c r="I224" s="46"/>
    </row>
    <row r="225" spans="1:9" s="20" customFormat="1" ht="78.75" hidden="1">
      <c r="A225" s="18" t="s">
        <v>290</v>
      </c>
      <c r="B225" s="4" t="s">
        <v>439</v>
      </c>
      <c r="C225" s="4"/>
      <c r="D225" s="17"/>
      <c r="E225" s="4" t="s">
        <v>492</v>
      </c>
      <c r="F225" s="19">
        <v>0</v>
      </c>
      <c r="G225" s="24">
        <f t="shared" si="10"/>
        <v>0</v>
      </c>
      <c r="H225" s="4"/>
      <c r="I225" s="46"/>
    </row>
    <row r="226" spans="1:9" s="20" customFormat="1" ht="53.25" customHeight="1" hidden="1">
      <c r="A226" s="18" t="s">
        <v>279</v>
      </c>
      <c r="B226" s="4" t="s">
        <v>294</v>
      </c>
      <c r="C226" s="4" t="s">
        <v>476</v>
      </c>
      <c r="D226" s="17">
        <v>0</v>
      </c>
      <c r="E226" s="4"/>
      <c r="F226" s="19"/>
      <c r="G226" s="17">
        <f t="shared" si="10"/>
        <v>0</v>
      </c>
      <c r="H226" s="4"/>
      <c r="I226" s="46"/>
    </row>
    <row r="227" spans="1:9" s="20" customFormat="1" ht="46.5" customHeight="1" hidden="1">
      <c r="A227" s="22" t="s">
        <v>369</v>
      </c>
      <c r="B227" s="23" t="s">
        <v>239</v>
      </c>
      <c r="C227" s="4"/>
      <c r="D227" s="24">
        <f>D229+D230+D232</f>
        <v>35602</v>
      </c>
      <c r="E227" s="5"/>
      <c r="F227" s="28">
        <f>F229</f>
        <v>70000</v>
      </c>
      <c r="G227" s="28">
        <f t="shared" si="10"/>
        <v>105602</v>
      </c>
      <c r="H227" s="4"/>
      <c r="I227" s="46"/>
    </row>
    <row r="228" spans="1:9" s="20" customFormat="1" ht="46.5" customHeight="1" hidden="1">
      <c r="A228" s="26" t="s">
        <v>382</v>
      </c>
      <c r="B228" s="4" t="s">
        <v>383</v>
      </c>
      <c r="C228" s="4" t="s">
        <v>402</v>
      </c>
      <c r="D228" s="21"/>
      <c r="E228" s="5"/>
      <c r="F228" s="19"/>
      <c r="G228" s="28">
        <f t="shared" si="10"/>
        <v>0</v>
      </c>
      <c r="H228" s="4"/>
      <c r="I228" s="46"/>
    </row>
    <row r="229" spans="1:9" s="20" customFormat="1" ht="70.5" customHeight="1" hidden="1">
      <c r="A229" s="18" t="s">
        <v>382</v>
      </c>
      <c r="B229" s="4" t="s">
        <v>383</v>
      </c>
      <c r="C229" s="4" t="s">
        <v>14</v>
      </c>
      <c r="D229" s="21">
        <v>2602</v>
      </c>
      <c r="E229" s="4" t="s">
        <v>44</v>
      </c>
      <c r="F229" s="19">
        <v>70000</v>
      </c>
      <c r="G229" s="19">
        <f>D229+F229</f>
        <v>72602</v>
      </c>
      <c r="H229" s="4"/>
      <c r="I229" s="46"/>
    </row>
    <row r="230" spans="1:9" s="20" customFormat="1" ht="15.75" hidden="1">
      <c r="A230" s="26">
        <v>230000</v>
      </c>
      <c r="B230" s="4" t="s">
        <v>411</v>
      </c>
      <c r="C230" s="197" t="s">
        <v>570</v>
      </c>
      <c r="D230" s="21">
        <v>0</v>
      </c>
      <c r="E230" s="5"/>
      <c r="F230" s="27"/>
      <c r="G230" s="19">
        <f t="shared" si="10"/>
        <v>0</v>
      </c>
      <c r="H230" s="4"/>
      <c r="I230" s="46"/>
    </row>
    <row r="231" spans="1:9" s="20" customFormat="1" ht="48" customHeight="1" hidden="1">
      <c r="A231" s="26">
        <v>210105</v>
      </c>
      <c r="B231" s="4"/>
      <c r="C231" s="197"/>
      <c r="D231" s="21">
        <v>0</v>
      </c>
      <c r="E231" s="5"/>
      <c r="F231" s="19">
        <v>0</v>
      </c>
      <c r="G231" s="19">
        <f t="shared" si="10"/>
        <v>0</v>
      </c>
      <c r="H231" s="4"/>
      <c r="I231" s="46"/>
    </row>
    <row r="232" spans="1:9" s="20" customFormat="1" ht="33" customHeight="1" hidden="1">
      <c r="A232" s="18" t="s">
        <v>279</v>
      </c>
      <c r="B232" s="4" t="s">
        <v>294</v>
      </c>
      <c r="C232" s="197"/>
      <c r="D232" s="17">
        <v>33000</v>
      </c>
      <c r="E232" s="4"/>
      <c r="F232" s="9"/>
      <c r="G232" s="19">
        <f t="shared" si="10"/>
        <v>33000</v>
      </c>
      <c r="H232" s="4"/>
      <c r="I232" s="46"/>
    </row>
    <row r="233" spans="1:9" s="20" customFormat="1" ht="47.25" hidden="1">
      <c r="A233" s="22" t="s">
        <v>410</v>
      </c>
      <c r="B233" s="23" t="s">
        <v>239</v>
      </c>
      <c r="C233" s="4"/>
      <c r="D233" s="32">
        <v>0</v>
      </c>
      <c r="E233" s="4"/>
      <c r="F233" s="24">
        <f>F235+F236</f>
        <v>0</v>
      </c>
      <c r="G233" s="24">
        <f t="shared" si="10"/>
        <v>0</v>
      </c>
      <c r="H233" s="71"/>
      <c r="I233" s="46"/>
    </row>
    <row r="234" spans="1:9" s="20" customFormat="1" ht="45" customHeight="1" hidden="1">
      <c r="A234" s="18" t="s">
        <v>303</v>
      </c>
      <c r="B234" s="4" t="s">
        <v>412</v>
      </c>
      <c r="C234" s="4"/>
      <c r="D234" s="5"/>
      <c r="E234" s="4" t="s">
        <v>420</v>
      </c>
      <c r="F234" s="12">
        <v>0</v>
      </c>
      <c r="G234" s="9">
        <v>0</v>
      </c>
      <c r="H234" s="4"/>
      <c r="I234" s="46"/>
    </row>
    <row r="235" spans="1:9" s="20" customFormat="1" ht="51.75" customHeight="1" hidden="1">
      <c r="A235" s="198">
        <v>250380</v>
      </c>
      <c r="B235" s="195" t="s">
        <v>510</v>
      </c>
      <c r="C235" s="4"/>
      <c r="D235" s="5"/>
      <c r="E235" s="4" t="s">
        <v>491</v>
      </c>
      <c r="F235" s="19">
        <v>0</v>
      </c>
      <c r="G235" s="19">
        <f>F235</f>
        <v>0</v>
      </c>
      <c r="H235" s="4"/>
      <c r="I235" s="46"/>
    </row>
    <row r="236" spans="1:9" s="20" customFormat="1" ht="51.75" customHeight="1" hidden="1">
      <c r="A236" s="199"/>
      <c r="B236" s="196"/>
      <c r="C236" s="4"/>
      <c r="D236" s="5"/>
      <c r="E236" s="4" t="s">
        <v>513</v>
      </c>
      <c r="F236" s="19">
        <v>0</v>
      </c>
      <c r="G236" s="19">
        <f>F236</f>
        <v>0</v>
      </c>
      <c r="H236" s="4"/>
      <c r="I236" s="46"/>
    </row>
    <row r="237" spans="1:9" s="20" customFormat="1" ht="47.25" hidden="1">
      <c r="A237" s="22" t="s">
        <v>351</v>
      </c>
      <c r="B237" s="23" t="s">
        <v>242</v>
      </c>
      <c r="C237" s="4"/>
      <c r="D237" s="24">
        <f>D241+D244+D245+D246+D247+D250+D251</f>
        <v>996508</v>
      </c>
      <c r="E237" s="4"/>
      <c r="F237" s="24">
        <f>F240+F243</f>
        <v>68812</v>
      </c>
      <c r="G237" s="24">
        <f>D237+F237</f>
        <v>1065320</v>
      </c>
      <c r="H237" s="71"/>
      <c r="I237" s="46"/>
    </row>
    <row r="238" spans="1:9" s="20" customFormat="1" ht="49.5" customHeight="1" hidden="1">
      <c r="A238" s="18" t="s">
        <v>382</v>
      </c>
      <c r="B238" s="4" t="s">
        <v>383</v>
      </c>
      <c r="C238" s="4" t="s">
        <v>388</v>
      </c>
      <c r="D238" s="17"/>
      <c r="E238" s="4" t="s">
        <v>388</v>
      </c>
      <c r="F238" s="19"/>
      <c r="G238" s="9">
        <v>0</v>
      </c>
      <c r="H238" s="4"/>
      <c r="I238" s="46"/>
    </row>
    <row r="239" spans="1:9" s="20" customFormat="1" ht="72" customHeight="1" hidden="1">
      <c r="A239" s="193" t="s">
        <v>382</v>
      </c>
      <c r="B239" s="197" t="s">
        <v>383</v>
      </c>
      <c r="C239" s="4" t="s">
        <v>503</v>
      </c>
      <c r="D239" s="17">
        <v>0</v>
      </c>
      <c r="E239" s="4"/>
      <c r="F239" s="19"/>
      <c r="G239" s="19">
        <v>0</v>
      </c>
      <c r="H239" s="4"/>
      <c r="I239" s="46"/>
    </row>
    <row r="240" spans="1:9" s="20" customFormat="1" ht="53.25" customHeight="1" hidden="1">
      <c r="A240" s="193"/>
      <c r="B240" s="197"/>
      <c r="C240" s="4"/>
      <c r="D240" s="17"/>
      <c r="E240" s="4" t="s">
        <v>44</v>
      </c>
      <c r="F240" s="19">
        <v>68812</v>
      </c>
      <c r="G240" s="19">
        <f>F240</f>
        <v>68812</v>
      </c>
      <c r="H240" s="4"/>
      <c r="I240" s="46"/>
    </row>
    <row r="241" spans="1:9" s="20" customFormat="1" ht="47.25" customHeight="1" hidden="1">
      <c r="A241" s="18" t="s">
        <v>296</v>
      </c>
      <c r="B241" s="4" t="s">
        <v>297</v>
      </c>
      <c r="C241" s="4" t="s">
        <v>48</v>
      </c>
      <c r="D241" s="17">
        <v>510000</v>
      </c>
      <c r="E241" s="4"/>
      <c r="F241" s="19"/>
      <c r="G241" s="19">
        <f>D241</f>
        <v>510000</v>
      </c>
      <c r="H241" s="4"/>
      <c r="I241" s="46"/>
    </row>
    <row r="242" spans="1:9" s="20" customFormat="1" ht="42.75" customHeight="1" hidden="1">
      <c r="A242" s="18" t="s">
        <v>286</v>
      </c>
      <c r="B242" s="4" t="s">
        <v>287</v>
      </c>
      <c r="C242" s="4"/>
      <c r="D242" s="17"/>
      <c r="E242" s="4" t="s">
        <v>416</v>
      </c>
      <c r="F242" s="19">
        <v>0</v>
      </c>
      <c r="G242" s="9">
        <v>0</v>
      </c>
      <c r="H242" s="4"/>
      <c r="I242" s="46"/>
    </row>
    <row r="243" spans="1:9" s="20" customFormat="1" ht="95.25" customHeight="1" hidden="1">
      <c r="A243" s="18" t="s">
        <v>273</v>
      </c>
      <c r="B243" s="4" t="s">
        <v>441</v>
      </c>
      <c r="C243" s="4"/>
      <c r="D243" s="17"/>
      <c r="E243" s="70" t="s">
        <v>501</v>
      </c>
      <c r="F243" s="19">
        <v>0</v>
      </c>
      <c r="G243" s="19">
        <f>F243</f>
        <v>0</v>
      </c>
      <c r="H243" s="4"/>
      <c r="I243" s="46"/>
    </row>
    <row r="244" spans="1:9" s="20" customFormat="1" ht="47.25" hidden="1">
      <c r="A244" s="193" t="s">
        <v>279</v>
      </c>
      <c r="B244" s="197" t="s">
        <v>294</v>
      </c>
      <c r="C244" s="4" t="s">
        <v>560</v>
      </c>
      <c r="D244" s="17">
        <v>155037</v>
      </c>
      <c r="E244" s="4"/>
      <c r="F244" s="9"/>
      <c r="G244" s="19">
        <f>D244</f>
        <v>155037</v>
      </c>
      <c r="H244" s="4"/>
      <c r="I244" s="46"/>
    </row>
    <row r="245" spans="1:9" s="20" customFormat="1" ht="47.25" hidden="1">
      <c r="A245" s="193"/>
      <c r="B245" s="197"/>
      <c r="C245" s="4" t="s">
        <v>48</v>
      </c>
      <c r="D245" s="17">
        <v>66308</v>
      </c>
      <c r="E245" s="4"/>
      <c r="F245" s="9"/>
      <c r="G245" s="19">
        <f aca="true" t="shared" si="11" ref="G245:G251">D245</f>
        <v>66308</v>
      </c>
      <c r="H245" s="4"/>
      <c r="I245" s="46"/>
    </row>
    <row r="246" spans="1:9" s="20" customFormat="1" ht="47.25" hidden="1">
      <c r="A246" s="193"/>
      <c r="B246" s="197"/>
      <c r="C246" s="4" t="s">
        <v>19</v>
      </c>
      <c r="D246" s="17">
        <v>233800</v>
      </c>
      <c r="E246" s="4"/>
      <c r="F246" s="9"/>
      <c r="G246" s="19">
        <f t="shared" si="11"/>
        <v>233800</v>
      </c>
      <c r="H246" s="4"/>
      <c r="I246" s="46"/>
    </row>
    <row r="247" spans="1:9" s="20" customFormat="1" ht="66" customHeight="1" hidden="1">
      <c r="A247" s="193"/>
      <c r="B247" s="197"/>
      <c r="C247" s="4" t="s">
        <v>561</v>
      </c>
      <c r="D247" s="17">
        <v>5100</v>
      </c>
      <c r="E247" s="4"/>
      <c r="F247" s="9"/>
      <c r="G247" s="19">
        <f t="shared" si="11"/>
        <v>5100</v>
      </c>
      <c r="H247" s="4"/>
      <c r="I247" s="46"/>
    </row>
    <row r="248" spans="1:9" s="20" customFormat="1" ht="45.75" customHeight="1" hidden="1">
      <c r="A248" s="193"/>
      <c r="B248" s="197"/>
      <c r="C248" s="4"/>
      <c r="D248" s="5"/>
      <c r="E248" s="4"/>
      <c r="F248" s="9"/>
      <c r="G248" s="19">
        <f t="shared" si="11"/>
        <v>0</v>
      </c>
      <c r="H248" s="4"/>
      <c r="I248" s="46"/>
    </row>
    <row r="249" spans="1:9" s="20" customFormat="1" ht="56.25" customHeight="1" hidden="1">
      <c r="A249" s="193"/>
      <c r="B249" s="197"/>
      <c r="C249" s="4"/>
      <c r="D249" s="5"/>
      <c r="E249" s="4"/>
      <c r="F249" s="9"/>
      <c r="G249" s="19">
        <f t="shared" si="11"/>
        <v>0</v>
      </c>
      <c r="H249" s="4"/>
      <c r="I249" s="46"/>
    </row>
    <row r="250" spans="1:9" s="20" customFormat="1" ht="47.25" hidden="1">
      <c r="A250" s="193"/>
      <c r="B250" s="197"/>
      <c r="C250" s="4" t="s">
        <v>559</v>
      </c>
      <c r="D250" s="17">
        <v>25298</v>
      </c>
      <c r="E250" s="4"/>
      <c r="F250" s="9"/>
      <c r="G250" s="19">
        <f t="shared" si="11"/>
        <v>25298</v>
      </c>
      <c r="H250" s="4"/>
      <c r="I250" s="46"/>
    </row>
    <row r="251" spans="1:9" s="20" customFormat="1" ht="63.75" customHeight="1" hidden="1">
      <c r="A251" s="193"/>
      <c r="B251" s="197"/>
      <c r="C251" s="4" t="s">
        <v>14</v>
      </c>
      <c r="D251" s="17">
        <v>965</v>
      </c>
      <c r="E251" s="4"/>
      <c r="F251" s="9"/>
      <c r="G251" s="19">
        <f t="shared" si="11"/>
        <v>965</v>
      </c>
      <c r="H251" s="4"/>
      <c r="I251" s="46"/>
    </row>
    <row r="252" spans="1:9" s="20" customFormat="1" ht="47.25">
      <c r="A252" s="22" t="s">
        <v>352</v>
      </c>
      <c r="B252" s="23" t="s">
        <v>245</v>
      </c>
      <c r="C252" s="4"/>
      <c r="D252" s="24">
        <f>D254+D258+D260+D261+D262+D263</f>
        <v>509258</v>
      </c>
      <c r="E252" s="23"/>
      <c r="F252" s="24">
        <f>F253+F254+F255+F257</f>
        <v>33765</v>
      </c>
      <c r="G252" s="24">
        <f>D252+F252</f>
        <v>543023</v>
      </c>
      <c r="H252" s="71"/>
      <c r="I252" s="46"/>
    </row>
    <row r="253" spans="1:9" s="20" customFormat="1" ht="43.5" customHeight="1" hidden="1">
      <c r="A253" s="18" t="s">
        <v>382</v>
      </c>
      <c r="B253" s="4" t="s">
        <v>383</v>
      </c>
      <c r="C253" s="4"/>
      <c r="D253" s="17"/>
      <c r="E253" s="4" t="s">
        <v>44</v>
      </c>
      <c r="F253" s="19">
        <v>27827</v>
      </c>
      <c r="G253" s="19">
        <f>F253</f>
        <v>27827</v>
      </c>
      <c r="H253" s="4"/>
      <c r="I253" s="46"/>
    </row>
    <row r="254" spans="1:9" s="20" customFormat="1" ht="50.25" customHeight="1">
      <c r="A254" s="193" t="s">
        <v>296</v>
      </c>
      <c r="B254" s="197" t="s">
        <v>297</v>
      </c>
      <c r="C254" s="4" t="s">
        <v>48</v>
      </c>
      <c r="D254" s="17">
        <v>440000</v>
      </c>
      <c r="E254" s="4" t="s">
        <v>48</v>
      </c>
      <c r="F254" s="19">
        <v>5542</v>
      </c>
      <c r="G254" s="19">
        <f>D254+F254</f>
        <v>445542</v>
      </c>
      <c r="H254" s="4">
        <v>5146</v>
      </c>
      <c r="I254" s="46"/>
    </row>
    <row r="255" spans="1:9" s="20" customFormat="1" ht="47.25" hidden="1">
      <c r="A255" s="193"/>
      <c r="B255" s="197"/>
      <c r="C255" s="4"/>
      <c r="D255" s="17"/>
      <c r="E255" s="35" t="s">
        <v>205</v>
      </c>
      <c r="F255" s="39">
        <v>396</v>
      </c>
      <c r="G255" s="39">
        <f>F255</f>
        <v>396</v>
      </c>
      <c r="H255" s="4"/>
      <c r="I255" s="46"/>
    </row>
    <row r="256" spans="1:9" s="20" customFormat="1" ht="21.75" customHeight="1" hidden="1">
      <c r="A256" s="18" t="s">
        <v>286</v>
      </c>
      <c r="B256" s="4" t="s">
        <v>287</v>
      </c>
      <c r="C256" s="4"/>
      <c r="D256" s="17"/>
      <c r="E256" s="4"/>
      <c r="F256" s="19"/>
      <c r="G256" s="19">
        <v>0</v>
      </c>
      <c r="H256" s="4"/>
      <c r="I256" s="46"/>
    </row>
    <row r="257" spans="1:9" s="20" customFormat="1" ht="99.75" customHeight="1" hidden="1">
      <c r="A257" s="18" t="s">
        <v>273</v>
      </c>
      <c r="B257" s="4" t="s">
        <v>441</v>
      </c>
      <c r="C257" s="4"/>
      <c r="D257" s="17"/>
      <c r="E257" s="70" t="s">
        <v>501</v>
      </c>
      <c r="F257" s="19">
        <v>0</v>
      </c>
      <c r="G257" s="19">
        <f>F257</f>
        <v>0</v>
      </c>
      <c r="H257" s="4"/>
      <c r="I257" s="46"/>
    </row>
    <row r="258" spans="1:9" s="20" customFormat="1" ht="47.25" hidden="1">
      <c r="A258" s="193" t="s">
        <v>279</v>
      </c>
      <c r="B258" s="197" t="s">
        <v>294</v>
      </c>
      <c r="C258" s="4" t="s">
        <v>560</v>
      </c>
      <c r="D258" s="17">
        <v>10800</v>
      </c>
      <c r="E258" s="4"/>
      <c r="F258" s="9"/>
      <c r="G258" s="19">
        <f aca="true" t="shared" si="12" ref="G258:G263">D258</f>
        <v>10800</v>
      </c>
      <c r="H258" s="4"/>
      <c r="I258" s="46"/>
    </row>
    <row r="259" spans="1:9" s="20" customFormat="1" ht="34.5" customHeight="1" hidden="1">
      <c r="A259" s="193"/>
      <c r="B259" s="197"/>
      <c r="C259" s="4"/>
      <c r="D259" s="17"/>
      <c r="E259" s="4"/>
      <c r="F259" s="9"/>
      <c r="G259" s="19">
        <f t="shared" si="12"/>
        <v>0</v>
      </c>
      <c r="H259" s="4"/>
      <c r="I259" s="46"/>
    </row>
    <row r="260" spans="1:9" s="20" customFormat="1" ht="52.5" customHeight="1" hidden="1">
      <c r="A260" s="193"/>
      <c r="B260" s="197"/>
      <c r="C260" s="4" t="s">
        <v>19</v>
      </c>
      <c r="D260" s="17">
        <v>31950</v>
      </c>
      <c r="E260" s="4"/>
      <c r="F260" s="9"/>
      <c r="G260" s="19">
        <f t="shared" si="12"/>
        <v>31950</v>
      </c>
      <c r="H260" s="4"/>
      <c r="I260" s="46"/>
    </row>
    <row r="261" spans="1:9" s="20" customFormat="1" ht="63" hidden="1">
      <c r="A261" s="193"/>
      <c r="B261" s="197"/>
      <c r="C261" s="4" t="s">
        <v>561</v>
      </c>
      <c r="D261" s="17">
        <v>5100</v>
      </c>
      <c r="E261" s="4"/>
      <c r="F261" s="9"/>
      <c r="G261" s="19">
        <f t="shared" si="12"/>
        <v>5100</v>
      </c>
      <c r="H261" s="4"/>
      <c r="I261" s="46"/>
    </row>
    <row r="262" spans="1:9" s="20" customFormat="1" ht="47.25" hidden="1">
      <c r="A262" s="193"/>
      <c r="B262" s="197"/>
      <c r="C262" s="4" t="s">
        <v>48</v>
      </c>
      <c r="D262" s="17">
        <v>0</v>
      </c>
      <c r="E262" s="4"/>
      <c r="F262" s="9"/>
      <c r="G262" s="19">
        <f t="shared" si="12"/>
        <v>0</v>
      </c>
      <c r="H262" s="4"/>
      <c r="I262" s="46"/>
    </row>
    <row r="263" spans="1:9" s="20" customFormat="1" ht="47.25" hidden="1">
      <c r="A263" s="193"/>
      <c r="B263" s="197"/>
      <c r="C263" s="4" t="s">
        <v>559</v>
      </c>
      <c r="D263" s="17">
        <v>21408</v>
      </c>
      <c r="E263" s="4"/>
      <c r="F263" s="9"/>
      <c r="G263" s="19">
        <f t="shared" si="12"/>
        <v>21408</v>
      </c>
      <c r="H263" s="4"/>
      <c r="I263" s="46"/>
    </row>
    <row r="264" spans="1:9" s="20" customFormat="1" ht="47.25">
      <c r="A264" s="22" t="s">
        <v>353</v>
      </c>
      <c r="B264" s="23" t="s">
        <v>246</v>
      </c>
      <c r="C264" s="4"/>
      <c r="D264" s="24">
        <f>D265+D266+D269+D270+D271+D272+D274+D275</f>
        <v>970596</v>
      </c>
      <c r="E264" s="23"/>
      <c r="F264" s="24">
        <f>F265+F266+F267+F268</f>
        <v>4568094</v>
      </c>
      <c r="G264" s="24">
        <f>D264+F264</f>
        <v>5538690</v>
      </c>
      <c r="H264" s="71"/>
      <c r="I264" s="46"/>
    </row>
    <row r="265" spans="1:9" s="20" customFormat="1" ht="45" customHeight="1" hidden="1">
      <c r="A265" s="18" t="s">
        <v>382</v>
      </c>
      <c r="B265" s="4" t="s">
        <v>383</v>
      </c>
      <c r="C265" s="4"/>
      <c r="D265" s="17"/>
      <c r="E265" s="4" t="s">
        <v>44</v>
      </c>
      <c r="F265" s="19">
        <v>27975</v>
      </c>
      <c r="G265" s="19">
        <f>F265</f>
        <v>27975</v>
      </c>
      <c r="H265" s="4"/>
      <c r="I265" s="46"/>
    </row>
    <row r="266" spans="1:9" s="20" customFormat="1" ht="56.25" customHeight="1">
      <c r="A266" s="18" t="s">
        <v>296</v>
      </c>
      <c r="B266" s="4" t="s">
        <v>297</v>
      </c>
      <c r="C266" s="4" t="s">
        <v>48</v>
      </c>
      <c r="D266" s="17">
        <v>710000</v>
      </c>
      <c r="E266" s="4" t="s">
        <v>48</v>
      </c>
      <c r="F266" s="19">
        <v>132173</v>
      </c>
      <c r="G266" s="19">
        <f>D266+F266</f>
        <v>842173</v>
      </c>
      <c r="H266" s="4">
        <v>132173</v>
      </c>
      <c r="I266" s="46"/>
    </row>
    <row r="267" spans="1:9" s="20" customFormat="1" ht="47.25" hidden="1">
      <c r="A267" s="18" t="s">
        <v>286</v>
      </c>
      <c r="B267" s="4" t="s">
        <v>287</v>
      </c>
      <c r="C267" s="4"/>
      <c r="D267" s="17"/>
      <c r="E267" s="4" t="s">
        <v>48</v>
      </c>
      <c r="F267" s="19">
        <v>4407946</v>
      </c>
      <c r="G267" s="19">
        <f>F267</f>
        <v>4407946</v>
      </c>
      <c r="H267" s="4"/>
      <c r="I267" s="46"/>
    </row>
    <row r="268" spans="1:9" s="20" customFormat="1" ht="99.75" customHeight="1" hidden="1">
      <c r="A268" s="18" t="s">
        <v>273</v>
      </c>
      <c r="B268" s="4" t="s">
        <v>441</v>
      </c>
      <c r="C268" s="4"/>
      <c r="D268" s="17"/>
      <c r="E268" s="70" t="s">
        <v>501</v>
      </c>
      <c r="F268" s="19">
        <v>0</v>
      </c>
      <c r="G268" s="19">
        <f>F268</f>
        <v>0</v>
      </c>
      <c r="H268" s="4"/>
      <c r="I268" s="46"/>
    </row>
    <row r="269" spans="1:9" s="20" customFormat="1" ht="47.25" hidden="1">
      <c r="A269" s="193" t="s">
        <v>279</v>
      </c>
      <c r="B269" s="197" t="s">
        <v>294</v>
      </c>
      <c r="C269" s="4" t="s">
        <v>560</v>
      </c>
      <c r="D269" s="17">
        <v>108138</v>
      </c>
      <c r="E269" s="4"/>
      <c r="F269" s="9"/>
      <c r="G269" s="19">
        <f>D269</f>
        <v>108138</v>
      </c>
      <c r="H269" s="4"/>
      <c r="I269" s="46"/>
    </row>
    <row r="270" spans="1:9" s="20" customFormat="1" ht="47.25" hidden="1">
      <c r="A270" s="193"/>
      <c r="B270" s="197"/>
      <c r="C270" s="4" t="s">
        <v>48</v>
      </c>
      <c r="D270" s="17">
        <v>66600</v>
      </c>
      <c r="E270" s="4"/>
      <c r="F270" s="9"/>
      <c r="G270" s="19">
        <f aca="true" t="shared" si="13" ref="G270:G275">D270</f>
        <v>66600</v>
      </c>
      <c r="H270" s="4"/>
      <c r="I270" s="46"/>
    </row>
    <row r="271" spans="1:9" s="20" customFormat="1" ht="47.25" hidden="1">
      <c r="A271" s="193"/>
      <c r="B271" s="197"/>
      <c r="C271" s="4" t="s">
        <v>19</v>
      </c>
      <c r="D271" s="17">
        <v>38505</v>
      </c>
      <c r="E271" s="4"/>
      <c r="F271" s="9"/>
      <c r="G271" s="19">
        <f t="shared" si="13"/>
        <v>38505</v>
      </c>
      <c r="H271" s="4"/>
      <c r="I271" s="46"/>
    </row>
    <row r="272" spans="1:9" s="20" customFormat="1" ht="63" hidden="1">
      <c r="A272" s="193"/>
      <c r="B272" s="197"/>
      <c r="C272" s="4" t="s">
        <v>561</v>
      </c>
      <c r="D272" s="17">
        <v>2756</v>
      </c>
      <c r="E272" s="4"/>
      <c r="F272" s="9"/>
      <c r="G272" s="19">
        <f t="shared" si="13"/>
        <v>2756</v>
      </c>
      <c r="H272" s="4"/>
      <c r="I272" s="46"/>
    </row>
    <row r="273" spans="1:9" s="20" customFormat="1" ht="21.75" customHeight="1" hidden="1">
      <c r="A273" s="193"/>
      <c r="B273" s="197"/>
      <c r="C273" s="4"/>
      <c r="D273" s="5"/>
      <c r="E273" s="4"/>
      <c r="F273" s="9"/>
      <c r="G273" s="19">
        <f t="shared" si="13"/>
        <v>0</v>
      </c>
      <c r="H273" s="4"/>
      <c r="I273" s="46"/>
    </row>
    <row r="274" spans="1:9" s="20" customFormat="1" ht="47.25" hidden="1">
      <c r="A274" s="193"/>
      <c r="B274" s="197"/>
      <c r="C274" s="4" t="s">
        <v>559</v>
      </c>
      <c r="D274" s="17">
        <f>18932+14100</f>
        <v>33032</v>
      </c>
      <c r="E274" s="4"/>
      <c r="F274" s="9"/>
      <c r="G274" s="19">
        <f t="shared" si="13"/>
        <v>33032</v>
      </c>
      <c r="H274" s="4"/>
      <c r="I274" s="46"/>
    </row>
    <row r="275" spans="1:9" s="20" customFormat="1" ht="66.75" customHeight="1" hidden="1">
      <c r="A275" s="193"/>
      <c r="B275" s="197"/>
      <c r="C275" s="4" t="s">
        <v>14</v>
      </c>
      <c r="D275" s="17">
        <v>11565</v>
      </c>
      <c r="E275" s="4"/>
      <c r="F275" s="9"/>
      <c r="G275" s="19">
        <f t="shared" si="13"/>
        <v>11565</v>
      </c>
      <c r="H275" s="4"/>
      <c r="I275" s="46"/>
    </row>
    <row r="276" spans="1:9" s="20" customFormat="1" ht="47.25">
      <c r="A276" s="22" t="s">
        <v>354</v>
      </c>
      <c r="B276" s="23" t="s">
        <v>247</v>
      </c>
      <c r="C276" s="4"/>
      <c r="D276" s="24">
        <f>D278+D280+D281+D282+D283+D284+D285</f>
        <v>663789</v>
      </c>
      <c r="E276" s="23"/>
      <c r="F276" s="24">
        <f>F277+F278+F279</f>
        <v>273375</v>
      </c>
      <c r="G276" s="28">
        <f>D276+F276</f>
        <v>937164</v>
      </c>
      <c r="H276" s="74"/>
      <c r="I276" s="46"/>
    </row>
    <row r="277" spans="1:9" s="20" customFormat="1" ht="31.5" hidden="1">
      <c r="A277" s="18" t="s">
        <v>382</v>
      </c>
      <c r="B277" s="4" t="s">
        <v>383</v>
      </c>
      <c r="C277" s="4"/>
      <c r="D277" s="17"/>
      <c r="E277" s="4" t="s">
        <v>44</v>
      </c>
      <c r="F277" s="19">
        <v>42375</v>
      </c>
      <c r="G277" s="19">
        <f>F277</f>
        <v>42375</v>
      </c>
      <c r="H277" s="23"/>
      <c r="I277" s="46"/>
    </row>
    <row r="278" spans="1:9" s="20" customFormat="1" ht="66" customHeight="1">
      <c r="A278" s="18" t="s">
        <v>296</v>
      </c>
      <c r="B278" s="4" t="s">
        <v>297</v>
      </c>
      <c r="C278" s="4" t="s">
        <v>48</v>
      </c>
      <c r="D278" s="17">
        <v>480000</v>
      </c>
      <c r="E278" s="4" t="s">
        <v>48</v>
      </c>
      <c r="F278" s="19">
        <v>10000</v>
      </c>
      <c r="G278" s="19">
        <f>D278+F278</f>
        <v>490000</v>
      </c>
      <c r="H278" s="4">
        <v>10000</v>
      </c>
      <c r="I278" s="46"/>
    </row>
    <row r="279" spans="1:9" s="20" customFormat="1" ht="55.5" customHeight="1" hidden="1">
      <c r="A279" s="18" t="s">
        <v>286</v>
      </c>
      <c r="B279" s="4" t="s">
        <v>287</v>
      </c>
      <c r="C279" s="4"/>
      <c r="D279" s="17"/>
      <c r="E279" s="4" t="s">
        <v>48</v>
      </c>
      <c r="F279" s="19">
        <v>221000</v>
      </c>
      <c r="G279" s="19">
        <f>F279</f>
        <v>221000</v>
      </c>
      <c r="H279" s="4"/>
      <c r="I279" s="46"/>
    </row>
    <row r="280" spans="1:9" s="20" customFormat="1" ht="47.25" hidden="1">
      <c r="A280" s="193" t="s">
        <v>279</v>
      </c>
      <c r="B280" s="197" t="s">
        <v>294</v>
      </c>
      <c r="C280" s="4" t="s">
        <v>560</v>
      </c>
      <c r="D280" s="17">
        <v>111797</v>
      </c>
      <c r="E280" s="4"/>
      <c r="F280" s="9"/>
      <c r="G280" s="19">
        <f aca="true" t="shared" si="14" ref="G280:G285">D280</f>
        <v>111797</v>
      </c>
      <c r="H280" s="4"/>
      <c r="I280" s="46"/>
    </row>
    <row r="281" spans="1:9" s="20" customFormat="1" ht="47.25" hidden="1">
      <c r="A281" s="193"/>
      <c r="B281" s="197"/>
      <c r="C281" s="4" t="s">
        <v>48</v>
      </c>
      <c r="D281" s="17">
        <v>16686</v>
      </c>
      <c r="E281" s="4"/>
      <c r="F281" s="9"/>
      <c r="G281" s="19">
        <f t="shared" si="14"/>
        <v>16686</v>
      </c>
      <c r="H281" s="4"/>
      <c r="I281" s="46"/>
    </row>
    <row r="282" spans="1:9" s="20" customFormat="1" ht="47.25" hidden="1">
      <c r="A282" s="193"/>
      <c r="B282" s="197"/>
      <c r="C282" s="4" t="s">
        <v>19</v>
      </c>
      <c r="D282" s="17">
        <v>26015</v>
      </c>
      <c r="E282" s="4"/>
      <c r="F282" s="9"/>
      <c r="G282" s="19">
        <f t="shared" si="14"/>
        <v>26015</v>
      </c>
      <c r="H282" s="4"/>
      <c r="I282" s="46"/>
    </row>
    <row r="283" spans="1:9" s="20" customFormat="1" ht="63" hidden="1">
      <c r="A283" s="193"/>
      <c r="B283" s="197"/>
      <c r="C283" s="4" t="s">
        <v>561</v>
      </c>
      <c r="D283" s="17">
        <v>4133</v>
      </c>
      <c r="E283" s="4"/>
      <c r="F283" s="9"/>
      <c r="G283" s="19">
        <f t="shared" si="14"/>
        <v>4133</v>
      </c>
      <c r="H283" s="4"/>
      <c r="I283" s="46"/>
    </row>
    <row r="284" spans="1:9" s="20" customFormat="1" ht="47.25" hidden="1">
      <c r="A284" s="193"/>
      <c r="B284" s="197"/>
      <c r="C284" s="4" t="s">
        <v>559</v>
      </c>
      <c r="D284" s="17">
        <v>23096</v>
      </c>
      <c r="E284" s="4"/>
      <c r="F284" s="9"/>
      <c r="G284" s="19">
        <f t="shared" si="14"/>
        <v>23096</v>
      </c>
      <c r="H284" s="4"/>
      <c r="I284" s="46"/>
    </row>
    <row r="285" spans="1:9" s="20" customFormat="1" ht="63.75" customHeight="1" hidden="1">
      <c r="A285" s="193"/>
      <c r="B285" s="197"/>
      <c r="C285" s="4" t="s">
        <v>14</v>
      </c>
      <c r="D285" s="17">
        <v>2062</v>
      </c>
      <c r="E285" s="4"/>
      <c r="F285" s="9"/>
      <c r="G285" s="19">
        <f t="shared" si="14"/>
        <v>2062</v>
      </c>
      <c r="H285" s="4"/>
      <c r="I285" s="46"/>
    </row>
    <row r="286" spans="1:9" s="33" customFormat="1" ht="47.25" hidden="1">
      <c r="A286" s="22" t="s">
        <v>355</v>
      </c>
      <c r="B286" s="23" t="s">
        <v>248</v>
      </c>
      <c r="C286" s="23"/>
      <c r="D286" s="24">
        <f>D288+D290+D292+D294+D296+D297+D298+D299+D300+D301</f>
        <v>1140260</v>
      </c>
      <c r="E286" s="23"/>
      <c r="F286" s="24">
        <f>F289+F293</f>
        <v>77975</v>
      </c>
      <c r="G286" s="24">
        <f>D286+F286</f>
        <v>1218235</v>
      </c>
      <c r="H286" s="74"/>
      <c r="I286" s="46"/>
    </row>
    <row r="287" spans="1:9" s="33" customFormat="1" ht="55.5" customHeight="1" hidden="1">
      <c r="A287" s="18" t="s">
        <v>382</v>
      </c>
      <c r="B287" s="4" t="s">
        <v>383</v>
      </c>
      <c r="C287" s="4" t="s">
        <v>389</v>
      </c>
      <c r="D287" s="17"/>
      <c r="E287" s="4" t="s">
        <v>389</v>
      </c>
      <c r="F287" s="19"/>
      <c r="G287" s="19">
        <v>0</v>
      </c>
      <c r="H287" s="23"/>
      <c r="I287" s="46"/>
    </row>
    <row r="288" spans="1:9" s="33" customFormat="1" ht="69" customHeight="1" hidden="1">
      <c r="A288" s="191" t="s">
        <v>382</v>
      </c>
      <c r="B288" s="195" t="s">
        <v>383</v>
      </c>
      <c r="C288" s="4" t="s">
        <v>14</v>
      </c>
      <c r="D288" s="17">
        <v>7791</v>
      </c>
      <c r="E288" s="4"/>
      <c r="F288" s="19"/>
      <c r="G288" s="19">
        <f>D288</f>
        <v>7791</v>
      </c>
      <c r="H288" s="23"/>
      <c r="I288" s="46"/>
    </row>
    <row r="289" spans="1:9" s="33" customFormat="1" ht="54.75" customHeight="1" hidden="1">
      <c r="A289" s="192"/>
      <c r="B289" s="196"/>
      <c r="C289" s="4"/>
      <c r="D289" s="17"/>
      <c r="E289" s="4" t="s">
        <v>44</v>
      </c>
      <c r="F289" s="19">
        <v>27975</v>
      </c>
      <c r="G289" s="19">
        <f>F289</f>
        <v>27975</v>
      </c>
      <c r="H289" s="23"/>
      <c r="I289" s="46"/>
    </row>
    <row r="290" spans="1:9" s="20" customFormat="1" ht="49.5" customHeight="1" hidden="1">
      <c r="A290" s="193" t="s">
        <v>296</v>
      </c>
      <c r="B290" s="197" t="s">
        <v>297</v>
      </c>
      <c r="C290" s="4" t="s">
        <v>48</v>
      </c>
      <c r="D290" s="17">
        <v>768655</v>
      </c>
      <c r="E290" s="4"/>
      <c r="F290" s="19"/>
      <c r="G290" s="19">
        <f>D290</f>
        <v>768655</v>
      </c>
      <c r="H290" s="4"/>
      <c r="I290" s="46"/>
    </row>
    <row r="291" spans="1:9" s="20" customFormat="1" ht="47.25" hidden="1">
      <c r="A291" s="193"/>
      <c r="B291" s="197"/>
      <c r="C291" s="4"/>
      <c r="D291" s="17"/>
      <c r="E291" s="35" t="s">
        <v>484</v>
      </c>
      <c r="F291" s="39">
        <v>0</v>
      </c>
      <c r="G291" s="39">
        <v>0</v>
      </c>
      <c r="H291" s="4"/>
      <c r="I291" s="46"/>
    </row>
    <row r="292" spans="1:9" s="20" customFormat="1" ht="47.25" hidden="1">
      <c r="A292" s="18" t="s">
        <v>457</v>
      </c>
      <c r="B292" s="4" t="s">
        <v>294</v>
      </c>
      <c r="C292" s="4" t="s">
        <v>479</v>
      </c>
      <c r="D292" s="17">
        <v>0</v>
      </c>
      <c r="E292" s="4"/>
      <c r="F292" s="19"/>
      <c r="G292" s="19">
        <f>D292</f>
        <v>0</v>
      </c>
      <c r="H292" s="4"/>
      <c r="I292" s="46"/>
    </row>
    <row r="293" spans="1:9" s="20" customFormat="1" ht="93.75" customHeight="1" hidden="1">
      <c r="A293" s="18" t="s">
        <v>273</v>
      </c>
      <c r="B293" s="4" t="s">
        <v>441</v>
      </c>
      <c r="C293" s="4"/>
      <c r="D293" s="17"/>
      <c r="E293" s="4" t="s">
        <v>4</v>
      </c>
      <c r="F293" s="19">
        <v>50000</v>
      </c>
      <c r="G293" s="19">
        <f>F293</f>
        <v>50000</v>
      </c>
      <c r="H293" s="4"/>
      <c r="I293" s="46"/>
    </row>
    <row r="294" spans="1:9" s="20" customFormat="1" ht="47.25" hidden="1">
      <c r="A294" s="193" t="s">
        <v>279</v>
      </c>
      <c r="B294" s="197" t="s">
        <v>294</v>
      </c>
      <c r="C294" s="4" t="s">
        <v>560</v>
      </c>
      <c r="D294" s="17">
        <v>245113</v>
      </c>
      <c r="E294" s="4"/>
      <c r="F294" s="9"/>
      <c r="G294" s="19">
        <f>D294</f>
        <v>245113</v>
      </c>
      <c r="H294" s="4"/>
      <c r="I294" s="46"/>
    </row>
    <row r="295" spans="1:9" s="20" customFormat="1" ht="21" customHeight="1" hidden="1">
      <c r="A295" s="193"/>
      <c r="B295" s="197"/>
      <c r="C295" s="4"/>
      <c r="D295" s="17"/>
      <c r="E295" s="4"/>
      <c r="F295" s="9"/>
      <c r="G295" s="19">
        <f aca="true" t="shared" si="15" ref="G295:G301">D295</f>
        <v>0</v>
      </c>
      <c r="H295" s="4"/>
      <c r="I295" s="46"/>
    </row>
    <row r="296" spans="1:9" s="20" customFormat="1" ht="15.75" hidden="1">
      <c r="A296" s="193"/>
      <c r="B296" s="197"/>
      <c r="C296" s="4"/>
      <c r="D296" s="17">
        <v>0</v>
      </c>
      <c r="E296" s="4"/>
      <c r="F296" s="9"/>
      <c r="G296" s="19">
        <f t="shared" si="15"/>
        <v>0</v>
      </c>
      <c r="H296" s="4"/>
      <c r="I296" s="46"/>
    </row>
    <row r="297" spans="1:9" s="20" customFormat="1" ht="47.25" hidden="1">
      <c r="A297" s="193"/>
      <c r="B297" s="197"/>
      <c r="C297" s="4" t="s">
        <v>19</v>
      </c>
      <c r="D297" s="17">
        <v>63468</v>
      </c>
      <c r="E297" s="4"/>
      <c r="F297" s="9"/>
      <c r="G297" s="19">
        <f t="shared" si="15"/>
        <v>63468</v>
      </c>
      <c r="H297" s="4"/>
      <c r="I297" s="46"/>
    </row>
    <row r="298" spans="1:9" s="20" customFormat="1" ht="63" hidden="1">
      <c r="A298" s="193"/>
      <c r="B298" s="197"/>
      <c r="C298" s="4" t="s">
        <v>561</v>
      </c>
      <c r="D298" s="17">
        <v>3100</v>
      </c>
      <c r="E298" s="4"/>
      <c r="F298" s="9"/>
      <c r="G298" s="19">
        <f t="shared" si="15"/>
        <v>3100</v>
      </c>
      <c r="H298" s="4"/>
      <c r="I298" s="46"/>
    </row>
    <row r="299" spans="1:9" s="20" customFormat="1" ht="47.25" hidden="1">
      <c r="A299" s="193"/>
      <c r="B299" s="197"/>
      <c r="C299" s="4" t="s">
        <v>559</v>
      </c>
      <c r="D299" s="17">
        <v>18610</v>
      </c>
      <c r="E299" s="4"/>
      <c r="F299" s="9"/>
      <c r="G299" s="19">
        <f t="shared" si="15"/>
        <v>18610</v>
      </c>
      <c r="H299" s="4"/>
      <c r="I299" s="46"/>
    </row>
    <row r="300" spans="1:9" s="20" customFormat="1" ht="47.25" hidden="1">
      <c r="A300" s="193"/>
      <c r="B300" s="197"/>
      <c r="C300" s="4" t="s">
        <v>48</v>
      </c>
      <c r="D300" s="17">
        <v>32058</v>
      </c>
      <c r="E300" s="4"/>
      <c r="F300" s="9"/>
      <c r="G300" s="19">
        <f t="shared" si="15"/>
        <v>32058</v>
      </c>
      <c r="H300" s="4"/>
      <c r="I300" s="46"/>
    </row>
    <row r="301" spans="1:9" s="20" customFormat="1" ht="65.25" customHeight="1" hidden="1">
      <c r="A301" s="193"/>
      <c r="B301" s="197"/>
      <c r="C301" s="4" t="s">
        <v>14</v>
      </c>
      <c r="D301" s="17">
        <v>1465</v>
      </c>
      <c r="E301" s="4"/>
      <c r="F301" s="9"/>
      <c r="G301" s="19">
        <f t="shared" si="15"/>
        <v>1465</v>
      </c>
      <c r="H301" s="4"/>
      <c r="I301" s="46"/>
    </row>
    <row r="302" spans="1:9" s="33" customFormat="1" ht="47.25" hidden="1">
      <c r="A302" s="22" t="s">
        <v>356</v>
      </c>
      <c r="B302" s="23" t="s">
        <v>249</v>
      </c>
      <c r="C302" s="23"/>
      <c r="D302" s="24">
        <f>D305+D307+D309+D310+D311+D312+D313</f>
        <v>828027</v>
      </c>
      <c r="E302" s="23"/>
      <c r="F302" s="24">
        <f>F303+F304+F305+F306</f>
        <v>80975</v>
      </c>
      <c r="G302" s="28">
        <f>D302+F302</f>
        <v>909002</v>
      </c>
      <c r="H302" s="74"/>
      <c r="I302" s="46"/>
    </row>
    <row r="303" spans="1:9" s="33" customFormat="1" ht="49.5" customHeight="1" hidden="1">
      <c r="A303" s="18" t="s">
        <v>382</v>
      </c>
      <c r="B303" s="4" t="s">
        <v>383</v>
      </c>
      <c r="C303" s="4"/>
      <c r="D303" s="17"/>
      <c r="E303" s="4" t="s">
        <v>44</v>
      </c>
      <c r="F303" s="19">
        <v>27975</v>
      </c>
      <c r="G303" s="19">
        <f>F303</f>
        <v>27975</v>
      </c>
      <c r="H303" s="23"/>
      <c r="I303" s="46"/>
    </row>
    <row r="304" spans="1:9" s="33" customFormat="1" ht="49.5" customHeight="1" hidden="1">
      <c r="A304" s="18" t="s">
        <v>286</v>
      </c>
      <c r="B304" s="4" t="s">
        <v>287</v>
      </c>
      <c r="C304" s="4"/>
      <c r="D304" s="17"/>
      <c r="E304" s="4" t="s">
        <v>48</v>
      </c>
      <c r="F304" s="19">
        <v>3000</v>
      </c>
      <c r="G304" s="19">
        <f>F304</f>
        <v>3000</v>
      </c>
      <c r="H304" s="23"/>
      <c r="I304" s="46"/>
    </row>
    <row r="305" spans="1:9" s="20" customFormat="1" ht="48" customHeight="1" hidden="1">
      <c r="A305" s="18" t="s">
        <v>296</v>
      </c>
      <c r="B305" s="4" t="s">
        <v>297</v>
      </c>
      <c r="C305" s="4" t="s">
        <v>48</v>
      </c>
      <c r="D305" s="17">
        <v>650000</v>
      </c>
      <c r="E305" s="4"/>
      <c r="F305" s="19"/>
      <c r="G305" s="19">
        <f>D305+F305</f>
        <v>650000</v>
      </c>
      <c r="H305" s="4"/>
      <c r="I305" s="46"/>
    </row>
    <row r="306" spans="1:9" s="20" customFormat="1" ht="93.75" customHeight="1" hidden="1">
      <c r="A306" s="18" t="s">
        <v>273</v>
      </c>
      <c r="B306" s="4" t="s">
        <v>441</v>
      </c>
      <c r="C306" s="4"/>
      <c r="D306" s="17"/>
      <c r="E306" s="4" t="s">
        <v>4</v>
      </c>
      <c r="F306" s="19">
        <v>50000</v>
      </c>
      <c r="G306" s="19">
        <f>F306</f>
        <v>50000</v>
      </c>
      <c r="H306" s="4"/>
      <c r="I306" s="46"/>
    </row>
    <row r="307" spans="1:9" s="20" customFormat="1" ht="47.25" hidden="1">
      <c r="A307" s="193" t="s">
        <v>279</v>
      </c>
      <c r="B307" s="197" t="s">
        <v>294</v>
      </c>
      <c r="C307" s="4" t="s">
        <v>560</v>
      </c>
      <c r="D307" s="17">
        <v>72092</v>
      </c>
      <c r="E307" s="4"/>
      <c r="F307" s="9"/>
      <c r="G307" s="19">
        <f aca="true" t="shared" si="16" ref="G307:G313">D307</f>
        <v>72092</v>
      </c>
      <c r="H307" s="4"/>
      <c r="I307" s="46"/>
    </row>
    <row r="308" spans="1:9" s="20" customFormat="1" ht="30.75" customHeight="1" hidden="1">
      <c r="A308" s="193"/>
      <c r="B308" s="197"/>
      <c r="C308" s="4"/>
      <c r="D308" s="17"/>
      <c r="E308" s="4"/>
      <c r="F308" s="9"/>
      <c r="G308" s="19">
        <f t="shared" si="16"/>
        <v>0</v>
      </c>
      <c r="H308" s="4"/>
      <c r="I308" s="46"/>
    </row>
    <row r="309" spans="1:9" s="20" customFormat="1" ht="47.25" hidden="1">
      <c r="A309" s="193"/>
      <c r="B309" s="197"/>
      <c r="C309" s="4" t="s">
        <v>19</v>
      </c>
      <c r="D309" s="17">
        <v>43038</v>
      </c>
      <c r="E309" s="4"/>
      <c r="F309" s="9"/>
      <c r="G309" s="19">
        <f t="shared" si="16"/>
        <v>43038</v>
      </c>
      <c r="H309" s="4"/>
      <c r="I309" s="46"/>
    </row>
    <row r="310" spans="1:9" s="20" customFormat="1" ht="63" hidden="1">
      <c r="A310" s="193"/>
      <c r="B310" s="197"/>
      <c r="C310" s="4" t="s">
        <v>561</v>
      </c>
      <c r="D310" s="17">
        <v>2067</v>
      </c>
      <c r="E310" s="4"/>
      <c r="F310" s="9"/>
      <c r="G310" s="19">
        <f t="shared" si="16"/>
        <v>2067</v>
      </c>
      <c r="H310" s="4"/>
      <c r="I310" s="46"/>
    </row>
    <row r="311" spans="1:9" s="20" customFormat="1" ht="47.25" hidden="1">
      <c r="A311" s="193"/>
      <c r="B311" s="197"/>
      <c r="C311" s="4" t="s">
        <v>559</v>
      </c>
      <c r="D311" s="17">
        <v>26781</v>
      </c>
      <c r="E311" s="4"/>
      <c r="F311" s="9"/>
      <c r="G311" s="19">
        <f t="shared" si="16"/>
        <v>26781</v>
      </c>
      <c r="H311" s="4"/>
      <c r="I311" s="46"/>
    </row>
    <row r="312" spans="1:9" s="20" customFormat="1" ht="47.25" hidden="1">
      <c r="A312" s="193"/>
      <c r="B312" s="197"/>
      <c r="C312" s="4" t="s">
        <v>48</v>
      </c>
      <c r="D312" s="17">
        <v>33132</v>
      </c>
      <c r="E312" s="4"/>
      <c r="F312" s="9"/>
      <c r="G312" s="19">
        <f t="shared" si="16"/>
        <v>33132</v>
      </c>
      <c r="H312" s="4"/>
      <c r="I312" s="46"/>
    </row>
    <row r="313" spans="1:9" s="20" customFormat="1" ht="69" customHeight="1" hidden="1">
      <c r="A313" s="193"/>
      <c r="B313" s="197"/>
      <c r="C313" s="4" t="s">
        <v>14</v>
      </c>
      <c r="D313" s="17">
        <v>917</v>
      </c>
      <c r="E313" s="4"/>
      <c r="F313" s="9"/>
      <c r="G313" s="19">
        <f t="shared" si="16"/>
        <v>917</v>
      </c>
      <c r="H313" s="4"/>
      <c r="I313" s="46"/>
    </row>
    <row r="314" spans="1:9" s="20" customFormat="1" ht="46.5" customHeight="1" hidden="1">
      <c r="A314" s="22" t="s">
        <v>357</v>
      </c>
      <c r="B314" s="23" t="s">
        <v>250</v>
      </c>
      <c r="C314" s="4"/>
      <c r="D314" s="24">
        <f>D315+D317+D318+D320+D321+D323+D324+D325</f>
        <v>745594</v>
      </c>
      <c r="E314" s="4"/>
      <c r="F314" s="24">
        <f>F316</f>
        <v>27975</v>
      </c>
      <c r="G314" s="24">
        <f>D314+F314</f>
        <v>773569</v>
      </c>
      <c r="H314" s="71"/>
      <c r="I314" s="46"/>
    </row>
    <row r="315" spans="1:9" s="20" customFormat="1" ht="67.5" customHeight="1" hidden="1">
      <c r="A315" s="193" t="s">
        <v>382</v>
      </c>
      <c r="B315" s="197" t="s">
        <v>383</v>
      </c>
      <c r="C315" s="4" t="s">
        <v>14</v>
      </c>
      <c r="D315" s="17">
        <v>339</v>
      </c>
      <c r="E315" s="4"/>
      <c r="F315" s="24"/>
      <c r="G315" s="19">
        <f>D315</f>
        <v>339</v>
      </c>
      <c r="H315" s="71"/>
      <c r="I315" s="46"/>
    </row>
    <row r="316" spans="1:9" s="20" customFormat="1" ht="64.5" customHeight="1" hidden="1">
      <c r="A316" s="193"/>
      <c r="B316" s="197"/>
      <c r="C316" s="4"/>
      <c r="D316" s="17"/>
      <c r="E316" s="4" t="s">
        <v>44</v>
      </c>
      <c r="F316" s="19">
        <v>27975</v>
      </c>
      <c r="G316" s="19">
        <f>F316</f>
        <v>27975</v>
      </c>
      <c r="H316" s="4"/>
      <c r="I316" s="46"/>
    </row>
    <row r="317" spans="1:9" s="20" customFormat="1" ht="45.75" customHeight="1" hidden="1">
      <c r="A317" s="18" t="s">
        <v>296</v>
      </c>
      <c r="B317" s="4" t="s">
        <v>297</v>
      </c>
      <c r="C317" s="4" t="s">
        <v>48</v>
      </c>
      <c r="D317" s="17">
        <v>527000</v>
      </c>
      <c r="E317" s="4"/>
      <c r="F317" s="19"/>
      <c r="G317" s="19">
        <f>D317</f>
        <v>527000</v>
      </c>
      <c r="H317" s="4"/>
      <c r="I317" s="46"/>
    </row>
    <row r="318" spans="1:9" s="20" customFormat="1" ht="47.25" hidden="1">
      <c r="A318" s="193" t="s">
        <v>279</v>
      </c>
      <c r="B318" s="197" t="s">
        <v>294</v>
      </c>
      <c r="C318" s="4" t="s">
        <v>560</v>
      </c>
      <c r="D318" s="17">
        <v>100929</v>
      </c>
      <c r="E318" s="4"/>
      <c r="F318" s="9"/>
      <c r="G318" s="19">
        <f aca="true" t="shared" si="17" ref="G318:G325">D318</f>
        <v>100929</v>
      </c>
      <c r="H318" s="4"/>
      <c r="I318" s="46"/>
    </row>
    <row r="319" spans="1:9" s="20" customFormat="1" ht="15.75" customHeight="1" hidden="1">
      <c r="A319" s="193"/>
      <c r="B319" s="197"/>
      <c r="C319" s="4"/>
      <c r="D319" s="17"/>
      <c r="E319" s="4"/>
      <c r="F319" s="19">
        <v>0</v>
      </c>
      <c r="G319" s="19">
        <f t="shared" si="17"/>
        <v>0</v>
      </c>
      <c r="H319" s="4"/>
      <c r="I319" s="46"/>
    </row>
    <row r="320" spans="1:9" s="20" customFormat="1" ht="47.25" hidden="1">
      <c r="A320" s="193"/>
      <c r="B320" s="197"/>
      <c r="C320" s="4" t="s">
        <v>19</v>
      </c>
      <c r="D320" s="17">
        <v>60000</v>
      </c>
      <c r="E320" s="4"/>
      <c r="F320" s="9"/>
      <c r="G320" s="19">
        <f t="shared" si="17"/>
        <v>60000</v>
      </c>
      <c r="H320" s="4"/>
      <c r="I320" s="46"/>
    </row>
    <row r="321" spans="1:9" s="20" customFormat="1" ht="63" hidden="1">
      <c r="A321" s="193"/>
      <c r="B321" s="197"/>
      <c r="C321" s="4" t="s">
        <v>561</v>
      </c>
      <c r="D321" s="17">
        <v>3500</v>
      </c>
      <c r="E321" s="4"/>
      <c r="F321" s="9"/>
      <c r="G321" s="19">
        <f t="shared" si="17"/>
        <v>3500</v>
      </c>
      <c r="H321" s="4"/>
      <c r="I321" s="46"/>
    </row>
    <row r="322" spans="1:9" s="20" customFormat="1" ht="24.75" customHeight="1" hidden="1">
      <c r="A322" s="193"/>
      <c r="B322" s="197"/>
      <c r="C322" s="4"/>
      <c r="D322" s="5"/>
      <c r="E322" s="4"/>
      <c r="F322" s="9"/>
      <c r="G322" s="19">
        <f t="shared" si="17"/>
        <v>0</v>
      </c>
      <c r="H322" s="4"/>
      <c r="I322" s="46"/>
    </row>
    <row r="323" spans="1:9" s="20" customFormat="1" ht="47.25" hidden="1">
      <c r="A323" s="193"/>
      <c r="B323" s="197"/>
      <c r="C323" s="4" t="s">
        <v>559</v>
      </c>
      <c r="D323" s="17">
        <v>19000</v>
      </c>
      <c r="E323" s="4"/>
      <c r="F323" s="9"/>
      <c r="G323" s="19">
        <f t="shared" si="17"/>
        <v>19000</v>
      </c>
      <c r="H323" s="4"/>
      <c r="I323" s="46"/>
    </row>
    <row r="324" spans="1:9" s="20" customFormat="1" ht="47.25" hidden="1">
      <c r="A324" s="193"/>
      <c r="B324" s="197"/>
      <c r="C324" s="4" t="s">
        <v>48</v>
      </c>
      <c r="D324" s="17">
        <v>32792</v>
      </c>
      <c r="E324" s="4"/>
      <c r="F324" s="9"/>
      <c r="G324" s="19">
        <f t="shared" si="17"/>
        <v>32792</v>
      </c>
      <c r="H324" s="4"/>
      <c r="I324" s="46"/>
    </row>
    <row r="325" spans="1:9" s="20" customFormat="1" ht="68.25" customHeight="1" hidden="1">
      <c r="A325" s="193"/>
      <c r="B325" s="197"/>
      <c r="C325" s="4" t="s">
        <v>14</v>
      </c>
      <c r="D325" s="17">
        <v>2034</v>
      </c>
      <c r="E325" s="4"/>
      <c r="F325" s="9"/>
      <c r="G325" s="19">
        <f t="shared" si="17"/>
        <v>2034</v>
      </c>
      <c r="H325" s="4"/>
      <c r="I325" s="46"/>
    </row>
    <row r="326" spans="1:11" s="34" customFormat="1" ht="15.75" hidden="1">
      <c r="A326" s="23"/>
      <c r="B326" s="23" t="s">
        <v>268</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194" t="s">
        <v>417</v>
      </c>
      <c r="B328" s="194"/>
      <c r="C328" s="66"/>
      <c r="D328" s="67"/>
      <c r="E328" s="54"/>
      <c r="F328" s="57" t="s">
        <v>418</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564</v>
      </c>
      <c r="D334" s="10">
        <f>D318+D307+D294+D280+D269+D258+D244</f>
        <v>803906</v>
      </c>
      <c r="F334" s="10"/>
    </row>
    <row r="335" spans="2:6" ht="15.75" hidden="1">
      <c r="B335" s="1" t="s">
        <v>565</v>
      </c>
      <c r="D335" s="10">
        <f>D321+D310+D298+D283+D272+D261+D247</f>
        <v>25756</v>
      </c>
      <c r="F335" s="10"/>
    </row>
    <row r="336" spans="2:6" ht="15.75" hidden="1">
      <c r="B336" s="1" t="s">
        <v>566</v>
      </c>
      <c r="C336" s="3"/>
      <c r="D336" s="10">
        <f>D323+D311+D299+D284+D274+D263+D250</f>
        <v>167225</v>
      </c>
      <c r="F336" s="10"/>
    </row>
    <row r="337" spans="2:6" ht="15.75" hidden="1">
      <c r="B337" s="1" t="s">
        <v>567</v>
      </c>
      <c r="D337" s="10">
        <f>D320+D309+D297+D282+D271+D260+D246</f>
        <v>496776</v>
      </c>
      <c r="F337" s="10"/>
    </row>
    <row r="338" spans="2:6" ht="15.75" hidden="1">
      <c r="B338" s="1" t="s">
        <v>568</v>
      </c>
      <c r="D338" s="10">
        <f>D325+D313+D301+D285+D275+D251+D315+D288+D229+D220+D187+D157+D143+D139+D137+D134+D131+D128+D109+D101++D100+D90+D79+D74+D13+D136+D33+D36+D42+D44+D50+D51+D53+D55+D56+D63+D65</f>
        <v>757108</v>
      </c>
      <c r="F338" s="10"/>
    </row>
    <row r="339" spans="2:6" ht="15.75" hidden="1">
      <c r="B339" s="1" t="s">
        <v>569</v>
      </c>
      <c r="D339" s="10">
        <f>D324+D312+D300+D281+D270+D262+D245</f>
        <v>247576</v>
      </c>
      <c r="F339" s="10"/>
    </row>
    <row r="340" ht="15.75" hidden="1">
      <c r="F340" s="10"/>
    </row>
    <row r="341" ht="15.75" hidden="1">
      <c r="F341" s="10"/>
    </row>
    <row r="342" spans="2:6" ht="15.75" hidden="1">
      <c r="B342" s="1" t="s">
        <v>572</v>
      </c>
      <c r="D342" s="10">
        <f>D151</f>
        <v>120711</v>
      </c>
      <c r="F342" s="10"/>
    </row>
    <row r="343" spans="2:6" ht="15.75" hidden="1">
      <c r="B343" s="1" t="s">
        <v>573</v>
      </c>
      <c r="D343" s="10">
        <f>D106+D180</f>
        <v>680000</v>
      </c>
      <c r="E343" s="1" t="s">
        <v>574</v>
      </c>
      <c r="F343" s="10">
        <f>F106</f>
        <v>24192</v>
      </c>
    </row>
    <row r="344" spans="2:6" ht="15.75" hidden="1">
      <c r="B344" s="1" t="s">
        <v>0</v>
      </c>
      <c r="D344" s="10">
        <f>D232</f>
        <v>33000</v>
      </c>
      <c r="F344" s="10"/>
    </row>
    <row r="345" spans="2:6" ht="15.75" hidden="1">
      <c r="B345" s="1" t="s">
        <v>2</v>
      </c>
      <c r="D345" s="10">
        <f>D26</f>
        <v>3348800</v>
      </c>
      <c r="F345" s="10"/>
    </row>
    <row r="346" spans="2:6" ht="15.75" hidden="1">
      <c r="B346" s="1" t="s">
        <v>5</v>
      </c>
      <c r="D346" s="10">
        <f>D14</f>
        <v>480000</v>
      </c>
      <c r="F346" s="10"/>
    </row>
    <row r="347" spans="2:6" ht="15.75" hidden="1">
      <c r="B347" s="1" t="s">
        <v>8</v>
      </c>
      <c r="D347" s="10">
        <f>D23</f>
        <v>304955</v>
      </c>
      <c r="F347" s="10"/>
    </row>
    <row r="348" spans="2:6" ht="15.75" hidden="1">
      <c r="B348" s="1" t="s">
        <v>9</v>
      </c>
      <c r="D348" s="10">
        <f>D24</f>
        <v>209200</v>
      </c>
      <c r="F348" s="10">
        <f>F16</f>
        <v>415760</v>
      </c>
    </row>
    <row r="349" spans="2:6" ht="15.75" hidden="1">
      <c r="B349" s="1" t="s">
        <v>10</v>
      </c>
      <c r="D349" s="10">
        <f>D206</f>
        <v>2300000</v>
      </c>
      <c r="F349" s="10"/>
    </row>
    <row r="350" spans="2:8" ht="15.75" hidden="1">
      <c r="B350" s="1" t="s">
        <v>11</v>
      </c>
      <c r="D350" s="10">
        <f>D152</f>
        <v>108000</v>
      </c>
      <c r="E350" s="7"/>
      <c r="F350" s="10"/>
      <c r="H350" s="10"/>
    </row>
    <row r="351" spans="2:6" ht="15.75" hidden="1">
      <c r="B351" s="1" t="s">
        <v>16</v>
      </c>
      <c r="D351" s="10">
        <f>D190</f>
        <v>24055</v>
      </c>
      <c r="F351" s="1">
        <f>F190</f>
        <v>1550464</v>
      </c>
    </row>
    <row r="352" spans="2:7" ht="15.75" hidden="1">
      <c r="B352" s="1" t="s">
        <v>17</v>
      </c>
      <c r="C352" s="43"/>
      <c r="D352" s="44"/>
      <c r="E352" s="43"/>
      <c r="F352" s="10">
        <f>F191</f>
        <v>100487</v>
      </c>
      <c r="G352" s="43"/>
    </row>
    <row r="353" spans="2:7" ht="15.75" hidden="1">
      <c r="B353" s="1" t="s">
        <v>18</v>
      </c>
      <c r="C353" s="43"/>
      <c r="D353" s="10">
        <f>D192</f>
        <v>2910648</v>
      </c>
      <c r="E353" s="43"/>
      <c r="F353" s="44"/>
      <c r="G353" s="43"/>
    </row>
    <row r="354" spans="2:7" ht="15.75" hidden="1">
      <c r="B354" s="1" t="s">
        <v>12</v>
      </c>
      <c r="C354" s="43"/>
      <c r="D354" s="43"/>
      <c r="E354" s="43"/>
      <c r="F354" s="10">
        <f>F306+F293+F21</f>
        <v>300000</v>
      </c>
      <c r="G354" s="44"/>
    </row>
    <row r="355" ht="15.75" hidden="1"/>
    <row r="356" ht="15.75" hidden="1"/>
    <row r="357" spans="2:6" ht="15.75" hidden="1">
      <c r="B357" s="1" t="s">
        <v>20</v>
      </c>
      <c r="D357" s="10">
        <f>D324+D317+D312+D305+D300+D290+D281+D278+D270+D266+D262+D254+D245+D241+D179+D166+D162+D159+D158</f>
        <v>102708451</v>
      </c>
      <c r="F357" s="10">
        <f>F305+F304+F279+F278+F267+F266+F254+F235+F179+F176+F174+F169+F166+F165+F162</f>
        <v>76723720</v>
      </c>
    </row>
    <row r="358" ht="15.75" hidden="1"/>
    <row r="359" spans="2:6" ht="15.75" hidden="1">
      <c r="B359" s="1" t="s">
        <v>21</v>
      </c>
      <c r="D359" s="10">
        <f>D34+D37+D43+D54</f>
        <v>11151843</v>
      </c>
      <c r="F359" s="10">
        <f>F34+F37+F54+F67</f>
        <v>15404849</v>
      </c>
    </row>
    <row r="360" spans="2:4" ht="15.75" hidden="1">
      <c r="B360" s="1" t="s">
        <v>22</v>
      </c>
      <c r="D360" s="10">
        <f>D40+D58</f>
        <v>4900252</v>
      </c>
    </row>
    <row r="361" spans="2:4" ht="15.75" hidden="1">
      <c r="B361" s="1" t="s">
        <v>23</v>
      </c>
      <c r="D361" s="10">
        <f>D46</f>
        <v>29827597</v>
      </c>
    </row>
    <row r="362" spans="2:6" ht="15.75" hidden="1">
      <c r="B362" s="1" t="s">
        <v>24</v>
      </c>
      <c r="D362" s="10">
        <f>D59+D60+D61+D66</f>
        <v>1199500</v>
      </c>
      <c r="F362" s="10">
        <f>F66+F69</f>
        <v>1108725</v>
      </c>
    </row>
    <row r="363" spans="2:6" ht="15.75" hidden="1">
      <c r="B363" s="1" t="s">
        <v>25</v>
      </c>
      <c r="D363" s="10">
        <f>D57+D71+D72</f>
        <v>2578544</v>
      </c>
      <c r="F363" s="1">
        <f>F71</f>
        <v>31358</v>
      </c>
    </row>
    <row r="364" ht="15.75" hidden="1"/>
    <row r="365" ht="15.75" hidden="1"/>
    <row r="366" spans="2:6" ht="15.75" hidden="1">
      <c r="B366" s="1" t="s">
        <v>26</v>
      </c>
      <c r="D366" s="10">
        <f>D75+D80+D83+D86+D89</f>
        <v>0</v>
      </c>
      <c r="F366" s="10">
        <f>F75+F80+F83+F86+F89+F94+F236</f>
        <v>22518298</v>
      </c>
    </row>
    <row r="367" spans="2:6" ht="15.75" hidden="1">
      <c r="B367" s="1" t="s">
        <v>27</v>
      </c>
      <c r="D367" s="10">
        <f>D127+D129+D132+D135+D141</f>
        <v>5504638</v>
      </c>
      <c r="F367" s="10">
        <f>F127+F129+F132+F135+F141+F145</f>
        <v>4137302</v>
      </c>
    </row>
    <row r="368" spans="2:4" ht="15.75" hidden="1">
      <c r="B368" s="1" t="s">
        <v>28</v>
      </c>
      <c r="D368" s="10">
        <f>D138</f>
        <v>1114809</v>
      </c>
    </row>
    <row r="369" spans="2:6" ht="15.75" hidden="1">
      <c r="B369" s="1" t="s">
        <v>29</v>
      </c>
      <c r="D369" s="1">
        <f>D140</f>
        <v>1693819</v>
      </c>
      <c r="F369" s="1">
        <f>F140</f>
        <v>42020</v>
      </c>
    </row>
    <row r="370" ht="15.75" hidden="1"/>
    <row r="371" spans="2:6" ht="15.75" hidden="1">
      <c r="B371" s="1" t="s">
        <v>30</v>
      </c>
      <c r="D371" s="10">
        <f>D105+D110+D112+D117+D119+D120+D103</f>
        <v>13778297</v>
      </c>
      <c r="F371" s="10">
        <f>F105+F115</f>
        <v>4271341</v>
      </c>
    </row>
    <row r="372" spans="2:6" ht="15.75" hidden="1">
      <c r="B372" s="1" t="s">
        <v>31</v>
      </c>
      <c r="F372" s="10">
        <f>F114</f>
        <v>0</v>
      </c>
    </row>
    <row r="373" spans="4:6" ht="15.75" hidden="1">
      <c r="D373" s="10"/>
      <c r="F373" s="10"/>
    </row>
    <row r="374" ht="15.75" hidden="1">
      <c r="F374" s="10"/>
    </row>
    <row r="376" spans="2:6" ht="15.75">
      <c r="B376" s="1" t="s">
        <v>32</v>
      </c>
      <c r="D376" s="10">
        <f>D207+D213</f>
        <v>10122723</v>
      </c>
      <c r="F376" s="10">
        <f>F210</f>
        <v>66000</v>
      </c>
    </row>
    <row r="377" spans="2:6" ht="15.75">
      <c r="B377" s="1" t="s">
        <v>33</v>
      </c>
      <c r="D377" s="10">
        <f>D214</f>
        <v>2425000</v>
      </c>
      <c r="F377" s="10">
        <f>F211+F213</f>
        <v>2053987</v>
      </c>
    </row>
    <row r="378" spans="2:6" ht="15.75">
      <c r="B378" s="1" t="s">
        <v>34</v>
      </c>
      <c r="D378" s="10">
        <f>D215</f>
        <v>0</v>
      </c>
      <c r="F378" s="10">
        <f>F215</f>
        <v>0</v>
      </c>
    </row>
    <row r="380" spans="2:6" ht="15.75">
      <c r="B380" s="1" t="s">
        <v>35</v>
      </c>
      <c r="F380" s="10">
        <f>F201+F178+F70</f>
        <v>16840000</v>
      </c>
    </row>
  </sheetData>
  <sheetProtection/>
  <mergeCells count="127">
    <mergeCell ref="B37:B42"/>
    <mergeCell ref="A16:A19"/>
    <mergeCell ref="B16:B19"/>
    <mergeCell ref="A12:A13"/>
    <mergeCell ref="C16:C19"/>
    <mergeCell ref="A23:A30"/>
    <mergeCell ref="B23:B30"/>
    <mergeCell ref="B12:B13"/>
    <mergeCell ref="A14:A15"/>
    <mergeCell ref="B14:B15"/>
    <mergeCell ref="A5:G5"/>
    <mergeCell ref="B8:B9"/>
    <mergeCell ref="C8:D8"/>
    <mergeCell ref="E8:F8"/>
    <mergeCell ref="B54:B55"/>
    <mergeCell ref="A46:A50"/>
    <mergeCell ref="A34:A36"/>
    <mergeCell ref="B34:B36"/>
    <mergeCell ref="A37:A42"/>
    <mergeCell ref="B46:B50"/>
    <mergeCell ref="A52:A53"/>
    <mergeCell ref="B52:B53"/>
    <mergeCell ref="A43:A45"/>
    <mergeCell ref="B43:B45"/>
    <mergeCell ref="B83:B85"/>
    <mergeCell ref="A83:A85"/>
    <mergeCell ref="A65:A66"/>
    <mergeCell ref="B65:B66"/>
    <mergeCell ref="A67:A69"/>
    <mergeCell ref="B67:B69"/>
    <mergeCell ref="A61:A63"/>
    <mergeCell ref="B61:B63"/>
    <mergeCell ref="A54:A55"/>
    <mergeCell ref="B116:B118"/>
    <mergeCell ref="A117:A118"/>
    <mergeCell ref="A98:A100"/>
    <mergeCell ref="B98:B100"/>
    <mergeCell ref="A105:A109"/>
    <mergeCell ref="B105:B109"/>
    <mergeCell ref="A89:A90"/>
    <mergeCell ref="C71:C72"/>
    <mergeCell ref="A75:A79"/>
    <mergeCell ref="B75:B79"/>
    <mergeCell ref="A80:A82"/>
    <mergeCell ref="B80:B82"/>
    <mergeCell ref="A101:A102"/>
    <mergeCell ref="B101:B102"/>
    <mergeCell ref="B89:B90"/>
    <mergeCell ref="A95:A96"/>
    <mergeCell ref="B95:B96"/>
    <mergeCell ref="A86:A88"/>
    <mergeCell ref="B86:B88"/>
    <mergeCell ref="A129:A131"/>
    <mergeCell ref="B129:B131"/>
    <mergeCell ref="A110:A111"/>
    <mergeCell ref="B110:B111"/>
    <mergeCell ref="A112:A113"/>
    <mergeCell ref="B112:B113"/>
    <mergeCell ref="A127:A128"/>
    <mergeCell ref="B127:B128"/>
    <mergeCell ref="A161:A163"/>
    <mergeCell ref="B161:B163"/>
    <mergeCell ref="A114:A115"/>
    <mergeCell ref="B114:B115"/>
    <mergeCell ref="A132:A134"/>
    <mergeCell ref="B132:B134"/>
    <mergeCell ref="A135:A137"/>
    <mergeCell ref="B135:B137"/>
    <mergeCell ref="A159:A160"/>
    <mergeCell ref="B159:B160"/>
    <mergeCell ref="A156:A157"/>
    <mergeCell ref="B156:B157"/>
    <mergeCell ref="A169:A170"/>
    <mergeCell ref="B169:B170"/>
    <mergeCell ref="A166:A167"/>
    <mergeCell ref="B166:B167"/>
    <mergeCell ref="A138:A139"/>
    <mergeCell ref="B138:B139"/>
    <mergeCell ref="A140:A144"/>
    <mergeCell ref="B140:B144"/>
    <mergeCell ref="A191:A193"/>
    <mergeCell ref="B191:B193"/>
    <mergeCell ref="A179:A180"/>
    <mergeCell ref="B179:B180"/>
    <mergeCell ref="A171:A173"/>
    <mergeCell ref="B171:B173"/>
    <mergeCell ref="A176:A177"/>
    <mergeCell ref="B176:B177"/>
    <mergeCell ref="B258:B263"/>
    <mergeCell ref="A219:A220"/>
    <mergeCell ref="B219:B220"/>
    <mergeCell ref="A208:A209"/>
    <mergeCell ref="B208:B209"/>
    <mergeCell ref="C210:C212"/>
    <mergeCell ref="D211:D212"/>
    <mergeCell ref="A214:A215"/>
    <mergeCell ref="B214:B215"/>
    <mergeCell ref="A210:A212"/>
    <mergeCell ref="B210:B212"/>
    <mergeCell ref="A254:A255"/>
    <mergeCell ref="B254:B255"/>
    <mergeCell ref="A244:A251"/>
    <mergeCell ref="B280:B285"/>
    <mergeCell ref="B244:B251"/>
    <mergeCell ref="A315:A316"/>
    <mergeCell ref="B315:B316"/>
    <mergeCell ref="A290:A291"/>
    <mergeCell ref="B290:B291"/>
    <mergeCell ref="B288:B289"/>
    <mergeCell ref="A269:A275"/>
    <mergeCell ref="B269:B275"/>
    <mergeCell ref="A258:A263"/>
    <mergeCell ref="B239:B240"/>
    <mergeCell ref="B235:B236"/>
    <mergeCell ref="A239:A240"/>
    <mergeCell ref="C230:C232"/>
    <mergeCell ref="A235:A236"/>
    <mergeCell ref="A288:A289"/>
    <mergeCell ref="A280:A285"/>
    <mergeCell ref="A328:B328"/>
    <mergeCell ref="H8:H9"/>
    <mergeCell ref="A294:A301"/>
    <mergeCell ref="B294:B301"/>
    <mergeCell ref="A307:A313"/>
    <mergeCell ref="B307:B313"/>
    <mergeCell ref="A318:A325"/>
    <mergeCell ref="B318:B32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28125" style="1" customWidth="1"/>
    <col min="2" max="2" width="35.8515625" style="1" customWidth="1"/>
    <col min="3" max="3" width="62.8515625" style="1" customWidth="1"/>
    <col min="4" max="4" width="12.57421875" style="1" customWidth="1"/>
    <col min="5" max="5" width="62.7109375" style="1" customWidth="1"/>
    <col min="6" max="6" width="13.421875" style="1" customWidth="1"/>
    <col min="7" max="7" width="15.28125" style="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414</v>
      </c>
      <c r="G1" s="13"/>
    </row>
    <row r="2" spans="5:7" ht="28.5" customHeight="1">
      <c r="E2" s="14" t="s">
        <v>415</v>
      </c>
      <c r="G2" s="13"/>
    </row>
    <row r="3" spans="3:7" ht="39.75" customHeight="1">
      <c r="C3" s="8"/>
      <c r="E3" s="14" t="s">
        <v>528</v>
      </c>
      <c r="G3" s="13"/>
    </row>
    <row r="5" spans="1:10" s="6" customFormat="1" ht="28.5" customHeight="1">
      <c r="A5" s="205" t="s">
        <v>558</v>
      </c>
      <c r="B5" s="205"/>
      <c r="C5" s="205"/>
      <c r="D5" s="205"/>
      <c r="E5" s="205"/>
      <c r="F5" s="205"/>
      <c r="G5" s="205"/>
      <c r="H5" s="49"/>
      <c r="J5" s="50"/>
    </row>
    <row r="6" spans="1:4" ht="5.25" customHeight="1">
      <c r="A6" s="63"/>
      <c r="B6" s="63"/>
      <c r="C6" s="63"/>
      <c r="D6" s="63"/>
    </row>
    <row r="7" spans="1:8" ht="16.5" customHeight="1">
      <c r="A7" s="63"/>
      <c r="B7" s="63"/>
      <c r="C7" s="63"/>
      <c r="D7" s="63"/>
      <c r="E7" s="63"/>
      <c r="F7" s="63"/>
      <c r="G7" s="68" t="s">
        <v>267</v>
      </c>
      <c r="H7" s="63"/>
    </row>
    <row r="8" spans="1:8" s="2" customFormat="1" ht="45.75" customHeight="1">
      <c r="A8" s="64" t="s">
        <v>236</v>
      </c>
      <c r="B8" s="197" t="s">
        <v>238</v>
      </c>
      <c r="C8" s="197" t="s">
        <v>262</v>
      </c>
      <c r="D8" s="197"/>
      <c r="E8" s="197" t="s">
        <v>265</v>
      </c>
      <c r="F8" s="197"/>
      <c r="G8" s="4" t="s">
        <v>266</v>
      </c>
      <c r="H8" s="20"/>
    </row>
    <row r="9" spans="1:8" s="2" customFormat="1" ht="57.75" customHeight="1">
      <c r="A9" s="64" t="s">
        <v>237</v>
      </c>
      <c r="B9" s="197"/>
      <c r="C9" s="4" t="s">
        <v>263</v>
      </c>
      <c r="D9" s="4" t="s">
        <v>264</v>
      </c>
      <c r="E9" s="4" t="s">
        <v>263</v>
      </c>
      <c r="F9" s="4" t="s">
        <v>264</v>
      </c>
      <c r="G9" s="4" t="s">
        <v>264</v>
      </c>
      <c r="H9" s="20"/>
    </row>
    <row r="10" spans="1:8" s="2" customFormat="1" ht="16.5" customHeight="1">
      <c r="A10" s="4">
        <v>1</v>
      </c>
      <c r="B10" s="4">
        <v>2</v>
      </c>
      <c r="C10" s="4">
        <v>3</v>
      </c>
      <c r="D10" s="4">
        <v>4</v>
      </c>
      <c r="E10" s="4">
        <v>5</v>
      </c>
      <c r="F10" s="4">
        <v>6</v>
      </c>
      <c r="G10" s="4">
        <v>7</v>
      </c>
      <c r="H10" s="20"/>
    </row>
    <row r="11" spans="1:9" s="2" customFormat="1" ht="31.5">
      <c r="A11" s="22" t="s">
        <v>350</v>
      </c>
      <c r="B11" s="23" t="s">
        <v>240</v>
      </c>
      <c r="C11" s="4"/>
      <c r="D11" s="24">
        <f>D13+D14+D23+D24+D26+D28+D29+D30</f>
        <v>0</v>
      </c>
      <c r="E11" s="4"/>
      <c r="F11" s="28">
        <f>F12+F15+F16+F20+F21+F23+F24+F26+F28+F29+F30</f>
        <v>0</v>
      </c>
      <c r="G11" s="28">
        <f>D11+F11</f>
        <v>0</v>
      </c>
      <c r="H11" s="47"/>
      <c r="I11" s="46"/>
    </row>
    <row r="12" spans="1:9" s="20" customFormat="1" ht="47.25">
      <c r="A12" s="193" t="s">
        <v>382</v>
      </c>
      <c r="B12" s="197" t="s">
        <v>383</v>
      </c>
      <c r="C12" s="4"/>
      <c r="D12" s="17"/>
      <c r="E12" s="4" t="s">
        <v>536</v>
      </c>
      <c r="F12" s="19"/>
      <c r="G12" s="19">
        <f>D12+F12</f>
        <v>0</v>
      </c>
      <c r="I12" s="46"/>
    </row>
    <row r="13" spans="1:9" s="20" customFormat="1" ht="68.25" customHeight="1">
      <c r="A13" s="193"/>
      <c r="B13" s="197"/>
      <c r="C13" s="61" t="s">
        <v>503</v>
      </c>
      <c r="D13" s="17"/>
      <c r="E13" s="4"/>
      <c r="F13" s="19"/>
      <c r="G13" s="19">
        <f aca="true" t="shared" si="0" ref="G13:G25">D13+F13</f>
        <v>0</v>
      </c>
      <c r="I13" s="46"/>
    </row>
    <row r="14" spans="1:9" s="20" customFormat="1" ht="51" customHeight="1">
      <c r="A14" s="193" t="s">
        <v>280</v>
      </c>
      <c r="B14" s="197" t="s">
        <v>306</v>
      </c>
      <c r="C14" s="4" t="s">
        <v>539</v>
      </c>
      <c r="D14" s="17"/>
      <c r="E14" s="4"/>
      <c r="F14" s="9"/>
      <c r="G14" s="19">
        <f t="shared" si="0"/>
        <v>0</v>
      </c>
      <c r="I14" s="46"/>
    </row>
    <row r="15" spans="1:9" s="20" customFormat="1" ht="31.5">
      <c r="A15" s="193"/>
      <c r="B15" s="197"/>
      <c r="C15" s="4"/>
      <c r="D15" s="17"/>
      <c r="E15" s="35" t="s">
        <v>538</v>
      </c>
      <c r="F15" s="36"/>
      <c r="G15" s="59">
        <f t="shared" si="0"/>
        <v>0</v>
      </c>
      <c r="I15" s="46"/>
    </row>
    <row r="16" spans="1:9" s="20" customFormat="1" ht="63">
      <c r="A16" s="193" t="s">
        <v>286</v>
      </c>
      <c r="B16" s="197" t="s">
        <v>287</v>
      </c>
      <c r="C16" s="197"/>
      <c r="D16" s="17"/>
      <c r="E16" s="4" t="s">
        <v>537</v>
      </c>
      <c r="F16" s="19"/>
      <c r="G16" s="19">
        <f t="shared" si="0"/>
        <v>0</v>
      </c>
      <c r="I16" s="46"/>
    </row>
    <row r="17" spans="1:9" s="20" customFormat="1" ht="44.25" customHeight="1" hidden="1">
      <c r="A17" s="193"/>
      <c r="B17" s="197"/>
      <c r="C17" s="197"/>
      <c r="D17" s="5"/>
      <c r="E17" s="4" t="s">
        <v>345</v>
      </c>
      <c r="F17" s="9"/>
      <c r="G17" s="19">
        <f t="shared" si="0"/>
        <v>0</v>
      </c>
      <c r="I17" s="46"/>
    </row>
    <row r="18" spans="1:9" s="20" customFormat="1" ht="47.25" customHeight="1" hidden="1">
      <c r="A18" s="193"/>
      <c r="B18" s="197"/>
      <c r="C18" s="197"/>
      <c r="D18" s="5"/>
      <c r="E18" s="4" t="s">
        <v>344</v>
      </c>
      <c r="F18" s="19">
        <v>0</v>
      </c>
      <c r="G18" s="19">
        <f t="shared" si="0"/>
        <v>0</v>
      </c>
      <c r="I18" s="46"/>
    </row>
    <row r="19" spans="1:9" s="20" customFormat="1" ht="15.75" hidden="1">
      <c r="A19" s="193"/>
      <c r="B19" s="197"/>
      <c r="C19" s="197"/>
      <c r="D19" s="5"/>
      <c r="E19" s="4"/>
      <c r="F19" s="19">
        <v>0</v>
      </c>
      <c r="G19" s="19">
        <f t="shared" si="0"/>
        <v>0</v>
      </c>
      <c r="I19" s="46"/>
    </row>
    <row r="20" spans="1:9" s="20" customFormat="1" ht="222" customHeight="1">
      <c r="A20" s="18" t="s">
        <v>431</v>
      </c>
      <c r="B20" s="40" t="s">
        <v>432</v>
      </c>
      <c r="C20" s="4"/>
      <c r="D20" s="5"/>
      <c r="E20" s="4" t="s">
        <v>474</v>
      </c>
      <c r="F20" s="19"/>
      <c r="G20" s="19">
        <f t="shared" si="0"/>
        <v>0</v>
      </c>
      <c r="I20" s="46"/>
    </row>
    <row r="21" spans="1:9" s="20" customFormat="1" ht="46.5" customHeight="1">
      <c r="A21" s="26">
        <v>240900</v>
      </c>
      <c r="B21" s="4" t="s">
        <v>307</v>
      </c>
      <c r="C21" s="16"/>
      <c r="D21" s="15"/>
      <c r="E21" s="4" t="s">
        <v>540</v>
      </c>
      <c r="F21" s="19"/>
      <c r="G21" s="19">
        <f t="shared" si="0"/>
        <v>0</v>
      </c>
      <c r="I21" s="46"/>
    </row>
    <row r="22" spans="1:9" s="20" customFormat="1" ht="75" customHeight="1" hidden="1">
      <c r="A22" s="26">
        <v>250203</v>
      </c>
      <c r="B22" s="4" t="s">
        <v>409</v>
      </c>
      <c r="C22" s="4"/>
      <c r="D22" s="21">
        <v>0</v>
      </c>
      <c r="E22" s="4"/>
      <c r="F22" s="9"/>
      <c r="G22" s="19">
        <f t="shared" si="0"/>
        <v>0</v>
      </c>
      <c r="I22" s="46"/>
    </row>
    <row r="23" spans="1:9" s="20" customFormat="1" ht="94.5">
      <c r="A23" s="203">
        <v>250404</v>
      </c>
      <c r="B23" s="197" t="s">
        <v>294</v>
      </c>
      <c r="C23" s="4" t="s">
        <v>519</v>
      </c>
      <c r="D23" s="21">
        <v>0</v>
      </c>
      <c r="E23" s="9"/>
      <c r="F23" s="12"/>
      <c r="G23" s="19">
        <f t="shared" si="0"/>
        <v>0</v>
      </c>
      <c r="I23" s="46"/>
    </row>
    <row r="24" spans="1:9" s="20" customFormat="1" ht="63">
      <c r="A24" s="203"/>
      <c r="B24" s="197"/>
      <c r="C24" s="4" t="s">
        <v>537</v>
      </c>
      <c r="D24" s="17">
        <v>0</v>
      </c>
      <c r="E24" s="4"/>
      <c r="F24" s="19">
        <v>0</v>
      </c>
      <c r="G24" s="19">
        <f t="shared" si="0"/>
        <v>0</v>
      </c>
      <c r="I24" s="46"/>
    </row>
    <row r="25" spans="1:9" s="20" customFormat="1" ht="32.25" customHeight="1" hidden="1">
      <c r="A25" s="203"/>
      <c r="B25" s="197"/>
      <c r="C25" s="4" t="s">
        <v>346</v>
      </c>
      <c r="D25" s="17">
        <v>120000</v>
      </c>
      <c r="E25" s="4" t="s">
        <v>346</v>
      </c>
      <c r="F25" s="19">
        <v>0</v>
      </c>
      <c r="G25" s="19">
        <f t="shared" si="0"/>
        <v>120000</v>
      </c>
      <c r="I25" s="46"/>
    </row>
    <row r="26" spans="1:9" s="20" customFormat="1" ht="65.25" customHeight="1">
      <c r="A26" s="203"/>
      <c r="B26" s="197"/>
      <c r="C26" s="4" t="s">
        <v>541</v>
      </c>
      <c r="D26" s="17">
        <v>0</v>
      </c>
      <c r="E26" s="4"/>
      <c r="F26" s="19">
        <v>0</v>
      </c>
      <c r="G26" s="19">
        <f aca="true" t="shared" si="1" ref="G26:G31">D26+F26</f>
        <v>0</v>
      </c>
      <c r="I26" s="46"/>
    </row>
    <row r="27" spans="1:9" s="20" customFormat="1" ht="38.25" customHeight="1" hidden="1">
      <c r="A27" s="203"/>
      <c r="B27" s="197"/>
      <c r="C27" s="4" t="s">
        <v>413</v>
      </c>
      <c r="D27" s="17">
        <v>0</v>
      </c>
      <c r="E27" s="4"/>
      <c r="F27" s="19"/>
      <c r="G27" s="19">
        <f t="shared" si="1"/>
        <v>0</v>
      </c>
      <c r="I27" s="46"/>
    </row>
    <row r="28" spans="1:9" s="20" customFormat="1" ht="46.5" customHeight="1">
      <c r="A28" s="203"/>
      <c r="B28" s="197"/>
      <c r="C28" s="35" t="s">
        <v>538</v>
      </c>
      <c r="D28" s="38">
        <v>0</v>
      </c>
      <c r="E28" s="35"/>
      <c r="F28" s="36"/>
      <c r="G28" s="59">
        <f t="shared" si="1"/>
        <v>0</v>
      </c>
      <c r="I28" s="46"/>
    </row>
    <row r="29" spans="1:9" s="20" customFormat="1" ht="62.25" customHeight="1">
      <c r="A29" s="203"/>
      <c r="B29" s="197"/>
      <c r="C29" s="4" t="s">
        <v>535</v>
      </c>
      <c r="D29" s="17"/>
      <c r="E29" s="35"/>
      <c r="F29" s="36"/>
      <c r="G29" s="19">
        <f t="shared" si="1"/>
        <v>0</v>
      </c>
      <c r="I29" s="46"/>
    </row>
    <row r="30" spans="1:9" s="20" customFormat="1" ht="63">
      <c r="A30" s="203"/>
      <c r="B30" s="197"/>
      <c r="C30" s="4" t="s">
        <v>474</v>
      </c>
      <c r="D30" s="17"/>
      <c r="E30" s="4"/>
      <c r="F30" s="19"/>
      <c r="G30" s="19">
        <f t="shared" si="1"/>
        <v>0</v>
      </c>
      <c r="I30" s="46"/>
    </row>
    <row r="31" spans="1:9" s="20" customFormat="1" ht="47.25">
      <c r="A31" s="22" t="s">
        <v>358</v>
      </c>
      <c r="B31" s="23" t="s">
        <v>251</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382</v>
      </c>
      <c r="B32" s="4" t="s">
        <v>383</v>
      </c>
      <c r="C32" s="4" t="s">
        <v>407</v>
      </c>
      <c r="D32" s="17"/>
      <c r="E32" s="4"/>
      <c r="F32" s="19"/>
      <c r="G32" s="9">
        <v>0</v>
      </c>
      <c r="I32" s="46"/>
    </row>
    <row r="33" spans="1:9" s="20" customFormat="1" ht="66" customHeight="1">
      <c r="A33" s="18" t="s">
        <v>382</v>
      </c>
      <c r="B33" s="4" t="s">
        <v>383</v>
      </c>
      <c r="C33" s="58" t="s">
        <v>503</v>
      </c>
      <c r="D33" s="17">
        <v>0</v>
      </c>
      <c r="E33" s="4"/>
      <c r="F33" s="19"/>
      <c r="G33" s="19">
        <f>D33+F33</f>
        <v>0</v>
      </c>
      <c r="I33" s="46"/>
    </row>
    <row r="34" spans="1:9" s="20" customFormat="1" ht="33" customHeight="1">
      <c r="A34" s="193" t="s">
        <v>269</v>
      </c>
      <c r="B34" s="197" t="s">
        <v>309</v>
      </c>
      <c r="C34" s="58" t="s">
        <v>495</v>
      </c>
      <c r="D34" s="17">
        <v>0</v>
      </c>
      <c r="E34" s="4" t="s">
        <v>542</v>
      </c>
      <c r="F34" s="19">
        <v>0</v>
      </c>
      <c r="G34" s="19">
        <f>D34+F34</f>
        <v>0</v>
      </c>
      <c r="H34" s="47"/>
      <c r="I34" s="46"/>
    </row>
    <row r="35" spans="1:9" s="20" customFormat="1" ht="47.25">
      <c r="A35" s="193"/>
      <c r="B35" s="197"/>
      <c r="C35" s="35" t="s">
        <v>484</v>
      </c>
      <c r="D35" s="38">
        <v>0</v>
      </c>
      <c r="E35" s="35" t="s">
        <v>484</v>
      </c>
      <c r="F35" s="36">
        <v>0</v>
      </c>
      <c r="G35" s="19">
        <f>D35+F35</f>
        <v>0</v>
      </c>
      <c r="I35" s="46"/>
    </row>
    <row r="36" spans="1:9" s="20" customFormat="1" ht="71.25" customHeight="1">
      <c r="A36" s="193"/>
      <c r="B36" s="197"/>
      <c r="C36" s="58" t="s">
        <v>503</v>
      </c>
      <c r="D36" s="17">
        <v>0</v>
      </c>
      <c r="E36" s="35"/>
      <c r="F36" s="36"/>
      <c r="G36" s="19">
        <f>D36+F36</f>
        <v>0</v>
      </c>
      <c r="I36" s="46"/>
    </row>
    <row r="37" spans="1:9" s="20" customFormat="1" ht="35.25" customHeight="1">
      <c r="A37" s="193" t="s">
        <v>270</v>
      </c>
      <c r="B37" s="193" t="s">
        <v>310</v>
      </c>
      <c r="C37" s="58" t="s">
        <v>495</v>
      </c>
      <c r="D37" s="17">
        <v>0</v>
      </c>
      <c r="E37" s="4" t="s">
        <v>542</v>
      </c>
      <c r="F37" s="19">
        <v>0</v>
      </c>
      <c r="G37" s="19">
        <f>D37+F37</f>
        <v>0</v>
      </c>
      <c r="H37" s="47"/>
      <c r="I37" s="46"/>
    </row>
    <row r="38" spans="1:9" s="20" customFormat="1" ht="32.25" customHeight="1" hidden="1">
      <c r="A38" s="193"/>
      <c r="B38" s="193"/>
      <c r="C38" s="58" t="s">
        <v>447</v>
      </c>
      <c r="D38" s="17"/>
      <c r="E38" s="4" t="s">
        <v>447</v>
      </c>
      <c r="F38" s="19"/>
      <c r="G38" s="19">
        <f aca="true" t="shared" si="2" ref="G38:G48">D38+F38</f>
        <v>0</v>
      </c>
      <c r="I38" s="46"/>
    </row>
    <row r="39" spans="1:9" s="20" customFormat="1" ht="66" customHeight="1" hidden="1">
      <c r="A39" s="193"/>
      <c r="B39" s="193"/>
      <c r="C39" s="58" t="s">
        <v>447</v>
      </c>
      <c r="D39" s="17"/>
      <c r="E39" s="4" t="s">
        <v>447</v>
      </c>
      <c r="F39" s="19"/>
      <c r="G39" s="19">
        <f t="shared" si="2"/>
        <v>0</v>
      </c>
      <c r="I39" s="46"/>
    </row>
    <row r="40" spans="1:9" s="20" customFormat="1" ht="35.25" customHeight="1">
      <c r="A40" s="193"/>
      <c r="B40" s="193"/>
      <c r="C40" s="58" t="s">
        <v>500</v>
      </c>
      <c r="D40" s="17">
        <v>0</v>
      </c>
      <c r="E40" s="4"/>
      <c r="F40" s="19"/>
      <c r="G40" s="19">
        <f t="shared" si="2"/>
        <v>0</v>
      </c>
      <c r="I40" s="46"/>
    </row>
    <row r="41" spans="1:9" s="20" customFormat="1" ht="47.25">
      <c r="A41" s="193"/>
      <c r="B41" s="193"/>
      <c r="C41" s="35" t="s">
        <v>484</v>
      </c>
      <c r="D41" s="38">
        <v>0</v>
      </c>
      <c r="E41" s="35" t="s">
        <v>484</v>
      </c>
      <c r="F41" s="36">
        <v>0</v>
      </c>
      <c r="G41" s="19">
        <f t="shared" si="2"/>
        <v>0</v>
      </c>
      <c r="I41" s="46"/>
    </row>
    <row r="42" spans="1:9" s="20" customFormat="1" ht="66" customHeight="1">
      <c r="A42" s="193"/>
      <c r="B42" s="193"/>
      <c r="C42" s="58" t="s">
        <v>503</v>
      </c>
      <c r="D42" s="17">
        <v>0</v>
      </c>
      <c r="E42" s="35"/>
      <c r="F42" s="36"/>
      <c r="G42" s="19">
        <f t="shared" si="2"/>
        <v>0</v>
      </c>
      <c r="I42" s="46"/>
    </row>
    <row r="43" spans="1:9" s="20" customFormat="1" ht="35.25" customHeight="1">
      <c r="A43" s="193" t="s">
        <v>271</v>
      </c>
      <c r="B43" s="197" t="s">
        <v>311</v>
      </c>
      <c r="C43" s="58" t="s">
        <v>495</v>
      </c>
      <c r="D43" s="17">
        <v>0</v>
      </c>
      <c r="E43" s="4"/>
      <c r="F43" s="19"/>
      <c r="G43" s="19">
        <f t="shared" si="2"/>
        <v>0</v>
      </c>
      <c r="I43" s="46"/>
    </row>
    <row r="44" spans="1:9" s="20" customFormat="1" ht="70.5" customHeight="1">
      <c r="A44" s="193"/>
      <c r="B44" s="197"/>
      <c r="C44" s="58" t="s">
        <v>503</v>
      </c>
      <c r="D44" s="17">
        <v>0</v>
      </c>
      <c r="E44" s="4"/>
      <c r="F44" s="19"/>
      <c r="G44" s="19">
        <f t="shared" si="2"/>
        <v>0</v>
      </c>
      <c r="I44" s="46"/>
    </row>
    <row r="45" spans="1:9" s="20" customFormat="1" ht="31.5">
      <c r="A45" s="193"/>
      <c r="B45" s="197"/>
      <c r="C45" s="4"/>
      <c r="D45" s="17"/>
      <c r="E45" s="35" t="s">
        <v>538</v>
      </c>
      <c r="F45" s="36">
        <v>0</v>
      </c>
      <c r="G45" s="19">
        <f t="shared" si="2"/>
        <v>0</v>
      </c>
      <c r="H45" s="47"/>
      <c r="I45" s="46"/>
    </row>
    <row r="46" spans="1:9" s="20" customFormat="1" ht="39" customHeight="1">
      <c r="A46" s="193" t="s">
        <v>228</v>
      </c>
      <c r="B46" s="197" t="s">
        <v>229</v>
      </c>
      <c r="C46" s="58" t="s">
        <v>483</v>
      </c>
      <c r="D46" s="17">
        <v>0</v>
      </c>
      <c r="E46" s="4" t="s">
        <v>543</v>
      </c>
      <c r="F46" s="19">
        <v>0</v>
      </c>
      <c r="G46" s="19">
        <f t="shared" si="2"/>
        <v>0</v>
      </c>
      <c r="H46" s="47"/>
      <c r="I46" s="46"/>
    </row>
    <row r="47" spans="1:9" s="20" customFormat="1" ht="46.5" customHeight="1" hidden="1">
      <c r="A47" s="193"/>
      <c r="B47" s="197"/>
      <c r="C47" s="4" t="s">
        <v>526</v>
      </c>
      <c r="D47" s="17">
        <v>0</v>
      </c>
      <c r="E47" s="4" t="s">
        <v>526</v>
      </c>
      <c r="F47" s="19">
        <v>0</v>
      </c>
      <c r="G47" s="19">
        <f t="shared" si="2"/>
        <v>0</v>
      </c>
      <c r="I47" s="46"/>
    </row>
    <row r="48" spans="1:9" s="20" customFormat="1" ht="51.75" customHeight="1" hidden="1">
      <c r="A48" s="193"/>
      <c r="B48" s="197"/>
      <c r="C48" s="4"/>
      <c r="D48" s="21">
        <v>0</v>
      </c>
      <c r="E48" s="26"/>
      <c r="F48" s="16"/>
      <c r="G48" s="19">
        <f t="shared" si="2"/>
        <v>0</v>
      </c>
      <c r="I48" s="46"/>
    </row>
    <row r="49" spans="1:9" s="20" customFormat="1" ht="47.25">
      <c r="A49" s="193"/>
      <c r="B49" s="197"/>
      <c r="C49" s="35" t="s">
        <v>484</v>
      </c>
      <c r="D49" s="36">
        <v>0</v>
      </c>
      <c r="E49" s="35" t="s">
        <v>484</v>
      </c>
      <c r="F49" s="36">
        <v>0</v>
      </c>
      <c r="G49" s="19">
        <f>D49+F49</f>
        <v>0</v>
      </c>
      <c r="I49" s="46"/>
    </row>
    <row r="50" spans="1:9" s="20" customFormat="1" ht="66.75" customHeight="1">
      <c r="A50" s="193"/>
      <c r="B50" s="197"/>
      <c r="C50" s="58" t="s">
        <v>503</v>
      </c>
      <c r="D50" s="19">
        <v>0</v>
      </c>
      <c r="E50" s="35"/>
      <c r="F50" s="36"/>
      <c r="G50" s="19">
        <f aca="true" t="shared" si="3" ref="G50:G67">D50+F50</f>
        <v>0</v>
      </c>
      <c r="I50" s="46"/>
    </row>
    <row r="51" spans="1:9" s="20" customFormat="1" ht="63.75" customHeight="1">
      <c r="A51" s="18" t="s">
        <v>497</v>
      </c>
      <c r="B51" s="4" t="s">
        <v>496</v>
      </c>
      <c r="C51" s="58" t="s">
        <v>503</v>
      </c>
      <c r="D51" s="19">
        <v>0</v>
      </c>
      <c r="E51" s="35"/>
      <c r="F51" s="36"/>
      <c r="G51" s="19">
        <f t="shared" si="3"/>
        <v>0</v>
      </c>
      <c r="I51" s="46"/>
    </row>
    <row r="52" spans="1:9" s="51" customFormat="1" ht="46.5" customHeight="1">
      <c r="A52" s="18" t="s">
        <v>504</v>
      </c>
      <c r="B52" s="4" t="s">
        <v>505</v>
      </c>
      <c r="C52" s="58" t="s">
        <v>495</v>
      </c>
      <c r="D52" s="19">
        <v>0</v>
      </c>
      <c r="E52" s="4" t="s">
        <v>542</v>
      </c>
      <c r="F52" s="19">
        <v>0</v>
      </c>
      <c r="G52" s="19">
        <f t="shared" si="3"/>
        <v>0</v>
      </c>
      <c r="H52" s="47"/>
      <c r="I52" s="52"/>
    </row>
    <row r="53" spans="1:9" s="20" customFormat="1" ht="60.75" customHeight="1">
      <c r="A53" s="18" t="s">
        <v>498</v>
      </c>
      <c r="B53" s="4" t="s">
        <v>499</v>
      </c>
      <c r="C53" s="60" t="s">
        <v>503</v>
      </c>
      <c r="D53" s="19">
        <v>0</v>
      </c>
      <c r="E53" s="35"/>
      <c r="F53" s="36"/>
      <c r="G53" s="19">
        <f t="shared" si="3"/>
        <v>0</v>
      </c>
      <c r="I53" s="46"/>
    </row>
    <row r="54" spans="1:9" s="20" customFormat="1" ht="47.25">
      <c r="A54" s="25" t="s">
        <v>283</v>
      </c>
      <c r="B54" s="4" t="s">
        <v>230</v>
      </c>
      <c r="C54" s="4" t="s">
        <v>545</v>
      </c>
      <c r="D54" s="21">
        <v>0</v>
      </c>
      <c r="E54" s="4"/>
      <c r="F54" s="16"/>
      <c r="G54" s="19">
        <f t="shared" si="3"/>
        <v>0</v>
      </c>
      <c r="I54" s="46"/>
    </row>
    <row r="55" spans="1:9" s="20" customFormat="1" ht="95.25" customHeight="1">
      <c r="A55" s="18" t="s">
        <v>272</v>
      </c>
      <c r="B55" s="4" t="s">
        <v>305</v>
      </c>
      <c r="C55" s="60" t="s">
        <v>500</v>
      </c>
      <c r="D55" s="17">
        <v>0</v>
      </c>
      <c r="E55" s="4"/>
      <c r="F55" s="9"/>
      <c r="G55" s="19">
        <f t="shared" si="3"/>
        <v>0</v>
      </c>
      <c r="I55" s="46"/>
    </row>
    <row r="56" spans="1:9" s="20" customFormat="1" ht="35.25" customHeight="1">
      <c r="A56" s="18" t="s">
        <v>374</v>
      </c>
      <c r="B56" s="4" t="s">
        <v>375</v>
      </c>
      <c r="C56" s="60" t="s">
        <v>461</v>
      </c>
      <c r="D56" s="17">
        <v>0</v>
      </c>
      <c r="E56" s="4"/>
      <c r="F56" s="9"/>
      <c r="G56" s="19">
        <f t="shared" si="3"/>
        <v>0</v>
      </c>
      <c r="I56" s="46"/>
    </row>
    <row r="57" spans="1:9" s="20" customFormat="1" ht="47.25">
      <c r="A57" s="18" t="s">
        <v>458</v>
      </c>
      <c r="B57" s="4" t="s">
        <v>459</v>
      </c>
      <c r="C57" s="60" t="s">
        <v>461</v>
      </c>
      <c r="D57" s="17">
        <v>0</v>
      </c>
      <c r="E57" s="4"/>
      <c r="F57" s="19"/>
      <c r="G57" s="19">
        <f t="shared" si="3"/>
        <v>0</v>
      </c>
      <c r="I57" s="46"/>
    </row>
    <row r="58" spans="1:9" s="20" customFormat="1" ht="31.5" customHeight="1">
      <c r="A58" s="193" t="s">
        <v>312</v>
      </c>
      <c r="B58" s="197" t="s">
        <v>408</v>
      </c>
      <c r="C58" s="60" t="s">
        <v>461</v>
      </c>
      <c r="D58" s="17">
        <v>0</v>
      </c>
      <c r="E58" s="4"/>
      <c r="F58" s="19"/>
      <c r="G58" s="19">
        <f t="shared" si="3"/>
        <v>0</v>
      </c>
      <c r="I58" s="46"/>
    </row>
    <row r="59" spans="1:9" s="20" customFormat="1" ht="47.25">
      <c r="A59" s="193"/>
      <c r="B59" s="197"/>
      <c r="C59" s="35" t="s">
        <v>484</v>
      </c>
      <c r="D59" s="36">
        <v>0</v>
      </c>
      <c r="E59" s="35" t="s">
        <v>538</v>
      </c>
      <c r="F59" s="36">
        <v>0</v>
      </c>
      <c r="G59" s="19">
        <f t="shared" si="3"/>
        <v>0</v>
      </c>
      <c r="H59" s="47"/>
      <c r="I59" s="46"/>
    </row>
    <row r="60" spans="1:9" s="20" customFormat="1" ht="65.25" customHeight="1">
      <c r="A60" s="193"/>
      <c r="B60" s="197"/>
      <c r="C60" s="4" t="s">
        <v>503</v>
      </c>
      <c r="D60" s="19">
        <v>0</v>
      </c>
      <c r="E60" s="35"/>
      <c r="F60" s="36"/>
      <c r="G60" s="19">
        <f t="shared" si="3"/>
        <v>0</v>
      </c>
      <c r="I60" s="46"/>
    </row>
    <row r="61" spans="1:9" s="20" customFormat="1" ht="47.25">
      <c r="A61" s="18" t="s">
        <v>372</v>
      </c>
      <c r="B61" s="4" t="s">
        <v>373</v>
      </c>
      <c r="C61" s="4" t="s">
        <v>475</v>
      </c>
      <c r="D61" s="17">
        <v>0</v>
      </c>
      <c r="E61" s="4"/>
      <c r="F61" s="19"/>
      <c r="G61" s="19">
        <f t="shared" si="3"/>
        <v>0</v>
      </c>
      <c r="I61" s="46"/>
    </row>
    <row r="62" spans="1:9" s="20" customFormat="1" ht="63">
      <c r="A62" s="203">
        <v>130112</v>
      </c>
      <c r="B62" s="197" t="s">
        <v>294</v>
      </c>
      <c r="C62" s="58" t="s">
        <v>503</v>
      </c>
      <c r="D62" s="17">
        <v>0</v>
      </c>
      <c r="E62" s="4"/>
      <c r="F62" s="19"/>
      <c r="G62" s="19">
        <f t="shared" si="3"/>
        <v>0</v>
      </c>
      <c r="I62" s="46"/>
    </row>
    <row r="63" spans="1:9" s="20" customFormat="1" ht="37.5" customHeight="1">
      <c r="A63" s="203"/>
      <c r="B63" s="197"/>
      <c r="C63" s="4" t="s">
        <v>544</v>
      </c>
      <c r="D63" s="21">
        <v>0</v>
      </c>
      <c r="E63" s="60" t="s">
        <v>461</v>
      </c>
      <c r="F63" s="12">
        <v>0</v>
      </c>
      <c r="G63" s="19">
        <f t="shared" si="3"/>
        <v>0</v>
      </c>
      <c r="H63" s="47"/>
      <c r="I63" s="46"/>
    </row>
    <row r="64" spans="1:9" s="20" customFormat="1" ht="31.5">
      <c r="A64" s="193" t="s">
        <v>286</v>
      </c>
      <c r="B64" s="197" t="s">
        <v>287</v>
      </c>
      <c r="C64" s="4"/>
      <c r="D64" s="5"/>
      <c r="E64" s="4" t="s">
        <v>542</v>
      </c>
      <c r="F64" s="12">
        <v>0</v>
      </c>
      <c r="G64" s="19">
        <f t="shared" si="3"/>
        <v>0</v>
      </c>
      <c r="H64" s="47"/>
      <c r="I64" s="46"/>
    </row>
    <row r="65" spans="1:9" s="20" customFormat="1" ht="31.5">
      <c r="A65" s="193"/>
      <c r="B65" s="197"/>
      <c r="C65" s="4"/>
      <c r="D65" s="5"/>
      <c r="E65" s="4" t="s">
        <v>543</v>
      </c>
      <c r="F65" s="12">
        <v>0</v>
      </c>
      <c r="G65" s="19">
        <f t="shared" si="3"/>
        <v>0</v>
      </c>
      <c r="I65" s="46"/>
    </row>
    <row r="66" spans="1:9" s="20" customFormat="1" ht="31.5">
      <c r="A66" s="193"/>
      <c r="B66" s="197"/>
      <c r="C66" s="4"/>
      <c r="D66" s="5"/>
      <c r="E66" s="4" t="s">
        <v>546</v>
      </c>
      <c r="F66" s="12">
        <v>0</v>
      </c>
      <c r="G66" s="19">
        <f t="shared" si="3"/>
        <v>0</v>
      </c>
      <c r="I66" s="46"/>
    </row>
    <row r="67" spans="1:9" s="20" customFormat="1" ht="47.25">
      <c r="A67" s="4">
        <v>240601</v>
      </c>
      <c r="B67" s="4" t="s">
        <v>308</v>
      </c>
      <c r="C67" s="4"/>
      <c r="D67" s="5"/>
      <c r="E67" s="4" t="s">
        <v>547</v>
      </c>
      <c r="F67" s="19">
        <v>0</v>
      </c>
      <c r="G67" s="19">
        <f t="shared" si="3"/>
        <v>0</v>
      </c>
      <c r="H67" s="47"/>
      <c r="I67" s="46"/>
    </row>
    <row r="68" spans="1:9" s="20" customFormat="1" ht="77.25" customHeight="1">
      <c r="A68" s="25" t="s">
        <v>226</v>
      </c>
      <c r="B68" s="4" t="s">
        <v>227</v>
      </c>
      <c r="C68" s="195" t="s">
        <v>545</v>
      </c>
      <c r="D68" s="15">
        <v>0</v>
      </c>
      <c r="E68" s="60" t="s">
        <v>460</v>
      </c>
      <c r="F68" s="16">
        <v>0</v>
      </c>
      <c r="G68" s="19">
        <f>D68+F68</f>
        <v>0</v>
      </c>
      <c r="I68" s="46"/>
    </row>
    <row r="69" spans="1:9" s="20" customFormat="1" ht="94.5">
      <c r="A69" s="25" t="s">
        <v>523</v>
      </c>
      <c r="B69" s="4" t="s">
        <v>524</v>
      </c>
      <c r="C69" s="196"/>
      <c r="D69" s="15">
        <v>0</v>
      </c>
      <c r="E69" s="4"/>
      <c r="F69" s="16"/>
      <c r="G69" s="19">
        <f>D69+F69</f>
        <v>0</v>
      </c>
      <c r="I69" s="46"/>
    </row>
    <row r="70" spans="1:9" s="20" customFormat="1" ht="46.5" customHeight="1">
      <c r="A70" s="22" t="s">
        <v>359</v>
      </c>
      <c r="B70" s="23" t="s">
        <v>252</v>
      </c>
      <c r="C70" s="4"/>
      <c r="D70" s="24">
        <f>D72+D73+D74+D75+D76+D77+D78+D79+D80+D81+D83+D82+D85+D86+D87+D89</f>
        <v>0</v>
      </c>
      <c r="E70" s="5"/>
      <c r="F70" s="24">
        <f>F72+F73+F75+F77+F78+F80+F81+F83+F84+F86+F90</f>
        <v>0</v>
      </c>
      <c r="G70" s="28">
        <f>D70+F70</f>
        <v>0</v>
      </c>
      <c r="H70" s="47"/>
      <c r="I70" s="46"/>
    </row>
    <row r="71" spans="1:9" s="20" customFormat="1" ht="34.5" customHeight="1" hidden="1">
      <c r="A71" s="18" t="s">
        <v>382</v>
      </c>
      <c r="B71" s="4" t="s">
        <v>383</v>
      </c>
      <c r="C71" s="4" t="s">
        <v>391</v>
      </c>
      <c r="D71" s="17"/>
      <c r="E71" s="4"/>
      <c r="F71" s="19"/>
      <c r="G71" s="19">
        <v>0</v>
      </c>
      <c r="I71" s="46"/>
    </row>
    <row r="72" spans="1:9" s="20" customFormat="1" ht="52.5" customHeight="1">
      <c r="A72" s="193" t="s">
        <v>274</v>
      </c>
      <c r="B72" s="197" t="s">
        <v>221</v>
      </c>
      <c r="C72" s="60" t="s">
        <v>513</v>
      </c>
      <c r="D72" s="17">
        <v>0</v>
      </c>
      <c r="E72" s="4" t="s">
        <v>548</v>
      </c>
      <c r="F72" s="19">
        <v>0</v>
      </c>
      <c r="G72" s="19">
        <f>D72+F72</f>
        <v>0</v>
      </c>
      <c r="H72" s="47"/>
      <c r="I72" s="46"/>
    </row>
    <row r="73" spans="1:9" s="20" customFormat="1" ht="51.75" customHeight="1">
      <c r="A73" s="193"/>
      <c r="B73" s="197"/>
      <c r="C73" s="4" t="s">
        <v>526</v>
      </c>
      <c r="D73" s="17">
        <v>0</v>
      </c>
      <c r="E73" s="4" t="s">
        <v>526</v>
      </c>
      <c r="F73" s="19">
        <v>0</v>
      </c>
      <c r="G73" s="19">
        <f aca="true" t="shared" si="4" ref="G73:G90">D73+F73</f>
        <v>0</v>
      </c>
      <c r="I73" s="46"/>
    </row>
    <row r="74" spans="1:9" s="20" customFormat="1" ht="54.75" customHeight="1">
      <c r="A74" s="193"/>
      <c r="B74" s="197"/>
      <c r="C74" s="60" t="s">
        <v>514</v>
      </c>
      <c r="D74" s="17">
        <v>0</v>
      </c>
      <c r="E74" s="4"/>
      <c r="F74" s="19"/>
      <c r="G74" s="19">
        <f t="shared" si="4"/>
        <v>0</v>
      </c>
      <c r="I74" s="46"/>
    </row>
    <row r="75" spans="1:9" s="20" customFormat="1" ht="47.25">
      <c r="A75" s="193"/>
      <c r="B75" s="197"/>
      <c r="C75" s="60" t="s">
        <v>484</v>
      </c>
      <c r="D75" s="38">
        <v>0</v>
      </c>
      <c r="E75" s="35" t="s">
        <v>538</v>
      </c>
      <c r="F75" s="36">
        <v>0</v>
      </c>
      <c r="G75" s="19">
        <f t="shared" si="4"/>
        <v>0</v>
      </c>
      <c r="I75" s="46"/>
    </row>
    <row r="76" spans="1:9" s="20" customFormat="1" ht="63">
      <c r="A76" s="193"/>
      <c r="B76" s="197"/>
      <c r="C76" s="60" t="s">
        <v>503</v>
      </c>
      <c r="D76" s="17">
        <v>0</v>
      </c>
      <c r="E76" s="35"/>
      <c r="F76" s="36"/>
      <c r="G76" s="19">
        <f t="shared" si="4"/>
        <v>0</v>
      </c>
      <c r="I76" s="46"/>
    </row>
    <row r="77" spans="1:9" s="20" customFormat="1" ht="50.25" customHeight="1">
      <c r="A77" s="193" t="s">
        <v>313</v>
      </c>
      <c r="B77" s="197" t="s">
        <v>449</v>
      </c>
      <c r="C77" s="60" t="s">
        <v>513</v>
      </c>
      <c r="D77" s="17">
        <v>0</v>
      </c>
      <c r="E77" s="4" t="s">
        <v>548</v>
      </c>
      <c r="F77" s="19">
        <v>0</v>
      </c>
      <c r="G77" s="19">
        <f t="shared" si="4"/>
        <v>0</v>
      </c>
      <c r="H77" s="47"/>
      <c r="I77" s="46"/>
    </row>
    <row r="78" spans="1:9" s="20" customFormat="1" ht="47.25">
      <c r="A78" s="193"/>
      <c r="B78" s="197"/>
      <c r="C78" s="35" t="s">
        <v>484</v>
      </c>
      <c r="D78" s="36">
        <v>0</v>
      </c>
      <c r="E78" s="35" t="s">
        <v>538</v>
      </c>
      <c r="F78" s="36">
        <v>0</v>
      </c>
      <c r="G78" s="19">
        <f t="shared" si="4"/>
        <v>0</v>
      </c>
      <c r="I78" s="46"/>
    </row>
    <row r="79" spans="1:9" s="20" customFormat="1" ht="63">
      <c r="A79" s="193"/>
      <c r="B79" s="197"/>
      <c r="C79" s="61" t="s">
        <v>503</v>
      </c>
      <c r="D79" s="19">
        <v>0</v>
      </c>
      <c r="E79" s="35"/>
      <c r="F79" s="36"/>
      <c r="G79" s="19">
        <f t="shared" si="4"/>
        <v>0</v>
      </c>
      <c r="I79" s="46"/>
    </row>
    <row r="80" spans="1:9" s="20" customFormat="1" ht="47.25">
      <c r="A80" s="193" t="s">
        <v>275</v>
      </c>
      <c r="B80" s="197" t="s">
        <v>222</v>
      </c>
      <c r="C80" s="61" t="s">
        <v>513</v>
      </c>
      <c r="D80" s="17">
        <v>0</v>
      </c>
      <c r="E80" s="4" t="s">
        <v>548</v>
      </c>
      <c r="F80" s="19">
        <v>0</v>
      </c>
      <c r="G80" s="19">
        <f t="shared" si="4"/>
        <v>0</v>
      </c>
      <c r="H80" s="47"/>
      <c r="I80" s="46"/>
    </row>
    <row r="81" spans="1:9" s="20" customFormat="1" ht="47.25">
      <c r="A81" s="193"/>
      <c r="B81" s="197"/>
      <c r="C81" s="35" t="s">
        <v>484</v>
      </c>
      <c r="D81" s="36">
        <v>0</v>
      </c>
      <c r="E81" s="35" t="s">
        <v>538</v>
      </c>
      <c r="F81" s="36">
        <v>0</v>
      </c>
      <c r="G81" s="19">
        <f t="shared" si="4"/>
        <v>0</v>
      </c>
      <c r="I81" s="46"/>
    </row>
    <row r="82" spans="1:9" s="20" customFormat="1" ht="63">
      <c r="A82" s="193"/>
      <c r="B82" s="197"/>
      <c r="C82" s="61" t="s">
        <v>503</v>
      </c>
      <c r="D82" s="19">
        <v>0</v>
      </c>
      <c r="E82" s="35"/>
      <c r="F82" s="36"/>
      <c r="G82" s="19">
        <f t="shared" si="4"/>
        <v>0</v>
      </c>
      <c r="I82" s="46"/>
    </row>
    <row r="83" spans="1:9" s="20" customFormat="1" ht="47.25" customHeight="1">
      <c r="A83" s="193" t="s">
        <v>276</v>
      </c>
      <c r="B83" s="197" t="s">
        <v>223</v>
      </c>
      <c r="C83" s="61" t="s">
        <v>513</v>
      </c>
      <c r="D83" s="17">
        <v>0</v>
      </c>
      <c r="E83" s="4" t="s">
        <v>548</v>
      </c>
      <c r="F83" s="19">
        <v>0</v>
      </c>
      <c r="G83" s="19">
        <f t="shared" si="4"/>
        <v>0</v>
      </c>
      <c r="H83" s="47"/>
      <c r="I83" s="46"/>
    </row>
    <row r="84" spans="1:9" s="20" customFormat="1" ht="31.5">
      <c r="A84" s="193"/>
      <c r="B84" s="197"/>
      <c r="C84" s="4"/>
      <c r="D84" s="17"/>
      <c r="E84" s="35" t="s">
        <v>538</v>
      </c>
      <c r="F84" s="36">
        <v>0</v>
      </c>
      <c r="G84" s="19">
        <f t="shared" si="4"/>
        <v>0</v>
      </c>
      <c r="I84" s="46"/>
    </row>
    <row r="85" spans="1:9" s="20" customFormat="1" ht="66" customHeight="1">
      <c r="A85" s="193"/>
      <c r="B85" s="197"/>
      <c r="C85" s="61" t="s">
        <v>503</v>
      </c>
      <c r="D85" s="17">
        <v>0</v>
      </c>
      <c r="E85" s="35"/>
      <c r="F85" s="36"/>
      <c r="G85" s="19">
        <f t="shared" si="4"/>
        <v>0</v>
      </c>
      <c r="I85" s="46"/>
    </row>
    <row r="86" spans="1:9" s="53" customFormat="1" ht="50.25" customHeight="1">
      <c r="A86" s="18" t="s">
        <v>506</v>
      </c>
      <c r="B86" s="4" t="s">
        <v>507</v>
      </c>
      <c r="C86" s="61" t="s">
        <v>513</v>
      </c>
      <c r="D86" s="17">
        <v>0</v>
      </c>
      <c r="E86" s="4" t="s">
        <v>548</v>
      </c>
      <c r="F86" s="19">
        <v>0</v>
      </c>
      <c r="G86" s="19">
        <f t="shared" si="4"/>
        <v>0</v>
      </c>
      <c r="H86" s="47"/>
      <c r="I86" s="46"/>
    </row>
    <row r="87" spans="1:9" s="20" customFormat="1" ht="47.25">
      <c r="A87" s="18" t="s">
        <v>314</v>
      </c>
      <c r="B87" s="4" t="s">
        <v>315</v>
      </c>
      <c r="C87" s="61" t="s">
        <v>462</v>
      </c>
      <c r="D87" s="17">
        <v>0</v>
      </c>
      <c r="E87" s="4"/>
      <c r="F87" s="9"/>
      <c r="G87" s="19">
        <f t="shared" si="4"/>
        <v>0</v>
      </c>
      <c r="I87" s="46"/>
    </row>
    <row r="88" spans="1:9" s="20" customFormat="1" ht="15.75" customHeight="1" hidden="1">
      <c r="A88" s="18" t="s">
        <v>277</v>
      </c>
      <c r="B88" s="4" t="s">
        <v>224</v>
      </c>
      <c r="C88" s="61"/>
      <c r="D88" s="17"/>
      <c r="E88" s="4"/>
      <c r="F88" s="19">
        <v>0</v>
      </c>
      <c r="G88" s="19">
        <f t="shared" si="4"/>
        <v>0</v>
      </c>
      <c r="I88" s="46"/>
    </row>
    <row r="89" spans="1:9" s="20" customFormat="1" ht="46.5" customHeight="1">
      <c r="A89" s="18" t="s">
        <v>278</v>
      </c>
      <c r="B89" s="4" t="s">
        <v>450</v>
      </c>
      <c r="C89" s="61" t="s">
        <v>463</v>
      </c>
      <c r="D89" s="17">
        <v>0</v>
      </c>
      <c r="E89" s="4"/>
      <c r="F89" s="9"/>
      <c r="G89" s="19">
        <f t="shared" si="4"/>
        <v>0</v>
      </c>
      <c r="I89" s="46"/>
    </row>
    <row r="90" spans="1:9" s="20" customFormat="1" ht="52.5" customHeight="1">
      <c r="A90" s="18" t="s">
        <v>286</v>
      </c>
      <c r="B90" s="4" t="s">
        <v>287</v>
      </c>
      <c r="C90" s="4"/>
      <c r="D90" s="5"/>
      <c r="E90" s="4" t="s">
        <v>548</v>
      </c>
      <c r="F90" s="19">
        <v>0</v>
      </c>
      <c r="G90" s="19">
        <f t="shared" si="4"/>
        <v>0</v>
      </c>
      <c r="H90" s="47"/>
      <c r="I90" s="46"/>
    </row>
    <row r="91" spans="1:9" s="20" customFormat="1" ht="36" customHeight="1" hidden="1">
      <c r="A91" s="193" t="s">
        <v>273</v>
      </c>
      <c r="B91" s="197" t="s">
        <v>307</v>
      </c>
      <c r="C91" s="4"/>
      <c r="D91" s="5"/>
      <c r="E91" s="4" t="s">
        <v>347</v>
      </c>
      <c r="F91" s="12"/>
      <c r="G91" s="9">
        <v>0</v>
      </c>
      <c r="I91" s="46"/>
    </row>
    <row r="92" spans="1:9" s="20" customFormat="1" ht="33" customHeight="1" hidden="1">
      <c r="A92" s="193"/>
      <c r="B92" s="197"/>
      <c r="C92" s="4"/>
      <c r="D92" s="5"/>
      <c r="E92" s="4" t="s">
        <v>348</v>
      </c>
      <c r="F92" s="12"/>
      <c r="G92" s="9">
        <v>0</v>
      </c>
      <c r="I92" s="46"/>
    </row>
    <row r="93" spans="1:9" s="20" customFormat="1" ht="49.5" customHeight="1">
      <c r="A93" s="22" t="s">
        <v>360</v>
      </c>
      <c r="B93" s="23" t="s">
        <v>253</v>
      </c>
      <c r="C93" s="4"/>
      <c r="D93" s="28">
        <f>D96+D99+D101+D102+D104+D105+D106+D107+D108+D109+D113+D115+D116</f>
        <v>0</v>
      </c>
      <c r="E93" s="9"/>
      <c r="F93" s="28">
        <f>F94+F97+F101+F102+F104+F107+F110+F111</f>
        <v>0</v>
      </c>
      <c r="G93" s="28">
        <f>D93+F93</f>
        <v>0</v>
      </c>
      <c r="H93" s="47"/>
      <c r="I93" s="46"/>
    </row>
    <row r="94" spans="1:9" s="20" customFormat="1" ht="47.25">
      <c r="A94" s="193" t="s">
        <v>382</v>
      </c>
      <c r="B94" s="197" t="s">
        <v>383</v>
      </c>
      <c r="C94" s="4"/>
      <c r="D94" s="19"/>
      <c r="E94" s="4" t="s">
        <v>536</v>
      </c>
      <c r="F94" s="19">
        <v>0</v>
      </c>
      <c r="G94" s="19">
        <f>D94+F94</f>
        <v>0</v>
      </c>
      <c r="I94" s="46"/>
    </row>
    <row r="95" spans="1:9" s="20" customFormat="1" ht="96.75" customHeight="1" hidden="1">
      <c r="A95" s="193"/>
      <c r="B95" s="197"/>
      <c r="C95" s="4" t="s">
        <v>448</v>
      </c>
      <c r="D95" s="17">
        <v>0</v>
      </c>
      <c r="E95" s="4"/>
      <c r="F95" s="9"/>
      <c r="G95" s="19">
        <f aca="true" t="shared" si="5" ref="G95:G116">D95+F95</f>
        <v>0</v>
      </c>
      <c r="I95" s="46"/>
    </row>
    <row r="96" spans="1:9" s="20" customFormat="1" ht="64.5" customHeight="1">
      <c r="A96" s="193"/>
      <c r="B96" s="197"/>
      <c r="C96" s="61" t="s">
        <v>503</v>
      </c>
      <c r="D96" s="19">
        <v>0</v>
      </c>
      <c r="E96" s="4"/>
      <c r="F96" s="9"/>
      <c r="G96" s="19">
        <f t="shared" si="5"/>
        <v>0</v>
      </c>
      <c r="I96" s="46"/>
    </row>
    <row r="97" spans="1:9" s="20" customFormat="1" ht="51.75" customHeight="1">
      <c r="A97" s="193" t="s">
        <v>281</v>
      </c>
      <c r="B97" s="197" t="s">
        <v>454</v>
      </c>
      <c r="C97" s="4"/>
      <c r="D97" s="19"/>
      <c r="E97" s="4" t="s">
        <v>536</v>
      </c>
      <c r="F97" s="19">
        <v>0</v>
      </c>
      <c r="G97" s="19">
        <f t="shared" si="5"/>
        <v>0</v>
      </c>
      <c r="I97" s="46"/>
    </row>
    <row r="98" spans="1:9" s="20" customFormat="1" ht="63" hidden="1">
      <c r="A98" s="193"/>
      <c r="B98" s="197"/>
      <c r="C98" s="4" t="s">
        <v>503</v>
      </c>
      <c r="D98" s="17">
        <v>0</v>
      </c>
      <c r="E98" s="4"/>
      <c r="F98" s="19"/>
      <c r="G98" s="19">
        <f t="shared" si="5"/>
        <v>0</v>
      </c>
      <c r="I98" s="46"/>
    </row>
    <row r="99" spans="1:9" s="20" customFormat="1" ht="63">
      <c r="A99" s="18" t="s">
        <v>282</v>
      </c>
      <c r="B99" s="4" t="s">
        <v>455</v>
      </c>
      <c r="C99" s="4" t="s">
        <v>550</v>
      </c>
      <c r="D99" s="17">
        <v>0</v>
      </c>
      <c r="E99" s="4"/>
      <c r="F99" s="9"/>
      <c r="G99" s="19">
        <f t="shared" si="5"/>
        <v>0</v>
      </c>
      <c r="I99" s="46"/>
    </row>
    <row r="100" spans="1:9" s="20" customFormat="1" ht="47.25" hidden="1">
      <c r="A100" s="18" t="s">
        <v>283</v>
      </c>
      <c r="B100" s="4" t="s">
        <v>456</v>
      </c>
      <c r="C100" s="4"/>
      <c r="D100" s="17"/>
      <c r="E100" s="4"/>
      <c r="F100" s="9"/>
      <c r="G100" s="19">
        <f t="shared" si="5"/>
        <v>0</v>
      </c>
      <c r="I100" s="46"/>
    </row>
    <row r="101" spans="1:9" s="20" customFormat="1" ht="50.25" customHeight="1">
      <c r="A101" s="193" t="s">
        <v>380</v>
      </c>
      <c r="B101" s="197" t="s">
        <v>381</v>
      </c>
      <c r="C101" s="4" t="s">
        <v>549</v>
      </c>
      <c r="D101" s="17">
        <v>0</v>
      </c>
      <c r="E101" s="4" t="s">
        <v>549</v>
      </c>
      <c r="F101" s="19">
        <v>0</v>
      </c>
      <c r="G101" s="19">
        <f t="shared" si="5"/>
        <v>0</v>
      </c>
      <c r="I101" s="46"/>
    </row>
    <row r="102" spans="1:9" s="20" customFormat="1" ht="50.25" customHeight="1">
      <c r="A102" s="193"/>
      <c r="B102" s="197"/>
      <c r="C102" s="4" t="s">
        <v>526</v>
      </c>
      <c r="D102" s="17">
        <v>0</v>
      </c>
      <c r="E102" s="4" t="s">
        <v>526</v>
      </c>
      <c r="F102" s="19">
        <v>0</v>
      </c>
      <c r="G102" s="19">
        <f t="shared" si="5"/>
        <v>0</v>
      </c>
      <c r="I102" s="46"/>
    </row>
    <row r="103" spans="1:9" s="20" customFormat="1" ht="110.25" customHeight="1" hidden="1">
      <c r="A103" s="193"/>
      <c r="B103" s="197"/>
      <c r="C103" s="4"/>
      <c r="D103" s="17"/>
      <c r="E103" s="4"/>
      <c r="F103" s="9"/>
      <c r="G103" s="19">
        <f t="shared" si="5"/>
        <v>0</v>
      </c>
      <c r="I103" s="46"/>
    </row>
    <row r="104" spans="1:9" s="20" customFormat="1" ht="51" customHeight="1">
      <c r="A104" s="193"/>
      <c r="B104" s="197"/>
      <c r="C104" s="35" t="s">
        <v>484</v>
      </c>
      <c r="D104" s="37">
        <v>0</v>
      </c>
      <c r="E104" s="35" t="s">
        <v>484</v>
      </c>
      <c r="F104" s="37">
        <v>0</v>
      </c>
      <c r="G104" s="19">
        <f t="shared" si="5"/>
        <v>0</v>
      </c>
      <c r="I104" s="46"/>
    </row>
    <row r="105" spans="1:9" s="20" customFormat="1" ht="63">
      <c r="A105" s="193"/>
      <c r="B105" s="197"/>
      <c r="C105" s="61" t="s">
        <v>503</v>
      </c>
      <c r="D105" s="9">
        <v>0</v>
      </c>
      <c r="E105" s="35"/>
      <c r="F105" s="37"/>
      <c r="G105" s="19">
        <f t="shared" si="5"/>
        <v>0</v>
      </c>
      <c r="I105" s="46"/>
    </row>
    <row r="106" spans="1:9" s="20" customFormat="1" ht="49.5" customHeight="1">
      <c r="A106" s="193" t="s">
        <v>225</v>
      </c>
      <c r="B106" s="197" t="s">
        <v>219</v>
      </c>
      <c r="C106" s="4" t="s">
        <v>549</v>
      </c>
      <c r="D106" s="17">
        <v>0</v>
      </c>
      <c r="E106" s="4"/>
      <c r="F106" s="9"/>
      <c r="G106" s="19">
        <f t="shared" si="5"/>
        <v>0</v>
      </c>
      <c r="I106" s="46"/>
    </row>
    <row r="107" spans="1:9" s="20" customFormat="1" ht="47.25">
      <c r="A107" s="193"/>
      <c r="B107" s="197"/>
      <c r="C107" s="35" t="s">
        <v>484</v>
      </c>
      <c r="D107" s="37">
        <v>0</v>
      </c>
      <c r="E107" s="35" t="s">
        <v>538</v>
      </c>
      <c r="F107" s="37">
        <v>0</v>
      </c>
      <c r="G107" s="19">
        <f t="shared" si="5"/>
        <v>0</v>
      </c>
      <c r="I107" s="46"/>
    </row>
    <row r="108" spans="1:9" s="20" customFormat="1" ht="48" customHeight="1">
      <c r="A108" s="193" t="s">
        <v>288</v>
      </c>
      <c r="B108" s="197" t="s">
        <v>295</v>
      </c>
      <c r="C108" s="61" t="s">
        <v>464</v>
      </c>
      <c r="D108" s="17">
        <v>0</v>
      </c>
      <c r="E108" s="4"/>
      <c r="F108" s="9"/>
      <c r="G108" s="19">
        <f>D108+F108</f>
        <v>0</v>
      </c>
      <c r="I108" s="46"/>
    </row>
    <row r="109" spans="1:9" s="20" customFormat="1" ht="47.25">
      <c r="A109" s="193"/>
      <c r="B109" s="197"/>
      <c r="C109" s="35" t="s">
        <v>484</v>
      </c>
      <c r="D109" s="38">
        <v>0</v>
      </c>
      <c r="E109" s="35"/>
      <c r="F109" s="37"/>
      <c r="G109" s="19">
        <f t="shared" si="5"/>
        <v>0</v>
      </c>
      <c r="I109" s="46"/>
    </row>
    <row r="110" spans="1:9" s="20" customFormat="1" ht="48" customHeight="1">
      <c r="A110" s="193" t="s">
        <v>286</v>
      </c>
      <c r="B110" s="197" t="s">
        <v>287</v>
      </c>
      <c r="C110" s="4"/>
      <c r="D110" s="17"/>
      <c r="E110" s="4" t="s">
        <v>490</v>
      </c>
      <c r="F110" s="12">
        <v>0</v>
      </c>
      <c r="G110" s="19">
        <f t="shared" si="5"/>
        <v>0</v>
      </c>
      <c r="I110" s="46"/>
    </row>
    <row r="111" spans="1:9" s="20" customFormat="1" ht="45.75" customHeight="1">
      <c r="A111" s="193"/>
      <c r="B111" s="197"/>
      <c r="C111" s="4"/>
      <c r="D111" s="5"/>
      <c r="E111" s="4" t="s">
        <v>549</v>
      </c>
      <c r="F111" s="12">
        <v>0</v>
      </c>
      <c r="G111" s="19">
        <f t="shared" si="5"/>
        <v>0</v>
      </c>
      <c r="I111" s="46"/>
    </row>
    <row r="112" spans="1:9" s="20" customFormat="1" ht="52.5" customHeight="1" hidden="1">
      <c r="A112" s="18" t="s">
        <v>235</v>
      </c>
      <c r="B112" s="197" t="s">
        <v>452</v>
      </c>
      <c r="C112" s="4" t="s">
        <v>349</v>
      </c>
      <c r="D112" s="17"/>
      <c r="E112" s="4"/>
      <c r="F112" s="16"/>
      <c r="G112" s="19">
        <f t="shared" si="5"/>
        <v>0</v>
      </c>
      <c r="I112" s="46"/>
    </row>
    <row r="113" spans="1:9" s="20" customFormat="1" ht="49.5" customHeight="1">
      <c r="A113" s="193" t="s">
        <v>235</v>
      </c>
      <c r="B113" s="197"/>
      <c r="C113" s="61" t="s">
        <v>465</v>
      </c>
      <c r="D113" s="17">
        <v>0</v>
      </c>
      <c r="E113" s="4"/>
      <c r="F113" s="16"/>
      <c r="G113" s="19">
        <f t="shared" si="5"/>
        <v>0</v>
      </c>
      <c r="I113" s="46"/>
    </row>
    <row r="114" spans="1:9" s="20" customFormat="1" ht="62.25" customHeight="1" hidden="1">
      <c r="A114" s="193"/>
      <c r="B114" s="197"/>
      <c r="C114" s="61" t="s">
        <v>448</v>
      </c>
      <c r="D114" s="17"/>
      <c r="E114" s="4"/>
      <c r="F114" s="16"/>
      <c r="G114" s="19">
        <f t="shared" si="5"/>
        <v>0</v>
      </c>
      <c r="I114" s="46"/>
    </row>
    <row r="115" spans="1:9" s="20" customFormat="1" ht="78.75" customHeight="1">
      <c r="A115" s="18" t="s">
        <v>289</v>
      </c>
      <c r="B115" s="4" t="s">
        <v>453</v>
      </c>
      <c r="C115" s="61" t="s">
        <v>465</v>
      </c>
      <c r="D115" s="17">
        <v>0</v>
      </c>
      <c r="E115" s="4"/>
      <c r="F115" s="16"/>
      <c r="G115" s="19">
        <f t="shared" si="5"/>
        <v>0</v>
      </c>
      <c r="I115" s="46"/>
    </row>
    <row r="116" spans="1:9" s="20" customFormat="1" ht="51" customHeight="1">
      <c r="A116" s="18" t="s">
        <v>319</v>
      </c>
      <c r="B116" s="4" t="s">
        <v>440</v>
      </c>
      <c r="C116" s="61" t="s">
        <v>465</v>
      </c>
      <c r="D116" s="17">
        <v>0</v>
      </c>
      <c r="E116" s="4"/>
      <c r="F116" s="16"/>
      <c r="G116" s="19">
        <f t="shared" si="5"/>
        <v>0</v>
      </c>
      <c r="I116" s="46"/>
    </row>
    <row r="117" spans="1:9" s="20" customFormat="1" ht="68.25" customHeight="1" hidden="1">
      <c r="A117" s="22" t="s">
        <v>393</v>
      </c>
      <c r="B117" s="23" t="s">
        <v>397</v>
      </c>
      <c r="C117" s="4"/>
      <c r="D117" s="24">
        <v>0</v>
      </c>
      <c r="E117" s="4"/>
      <c r="F117" s="24">
        <v>0</v>
      </c>
      <c r="G117" s="24">
        <v>0</v>
      </c>
      <c r="I117" s="46"/>
    </row>
    <row r="118" spans="1:9" s="20" customFormat="1" ht="31.5" hidden="1">
      <c r="A118" s="18" t="s">
        <v>382</v>
      </c>
      <c r="B118" s="4" t="s">
        <v>383</v>
      </c>
      <c r="C118" s="4" t="s">
        <v>394</v>
      </c>
      <c r="D118" s="17"/>
      <c r="E118" s="4" t="s">
        <v>394</v>
      </c>
      <c r="F118" s="12"/>
      <c r="G118" s="9">
        <v>0</v>
      </c>
      <c r="I118" s="46"/>
    </row>
    <row r="119" spans="1:9" s="20" customFormat="1" ht="63" hidden="1">
      <c r="A119" s="22" t="s">
        <v>404</v>
      </c>
      <c r="B119" s="23" t="s">
        <v>405</v>
      </c>
      <c r="C119" s="4"/>
      <c r="D119" s="24">
        <v>0</v>
      </c>
      <c r="E119" s="4"/>
      <c r="F119" s="24">
        <v>0</v>
      </c>
      <c r="G119" s="24">
        <v>0</v>
      </c>
      <c r="I119" s="46"/>
    </row>
    <row r="120" spans="1:9" s="20" customFormat="1" ht="47.25" hidden="1">
      <c r="A120" s="18" t="s">
        <v>382</v>
      </c>
      <c r="B120" s="4" t="s">
        <v>383</v>
      </c>
      <c r="C120" s="4" t="s">
        <v>406</v>
      </c>
      <c r="D120" s="17"/>
      <c r="E120" s="4" t="s">
        <v>406</v>
      </c>
      <c r="F120" s="12"/>
      <c r="G120" s="9">
        <v>0</v>
      </c>
      <c r="I120" s="46"/>
    </row>
    <row r="121" spans="1:9" s="20" customFormat="1" ht="35.25" customHeight="1">
      <c r="A121" s="22" t="s">
        <v>365</v>
      </c>
      <c r="B121" s="23" t="s">
        <v>256</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382</v>
      </c>
      <c r="B122" s="4" t="s">
        <v>383</v>
      </c>
      <c r="C122" s="4" t="s">
        <v>396</v>
      </c>
      <c r="D122" s="17"/>
      <c r="E122" s="4"/>
      <c r="F122" s="19"/>
      <c r="G122" s="16">
        <v>0</v>
      </c>
      <c r="I122" s="46"/>
    </row>
    <row r="123" spans="1:9" s="20" customFormat="1" ht="54" customHeight="1">
      <c r="A123" s="193" t="s">
        <v>376</v>
      </c>
      <c r="B123" s="197" t="s">
        <v>377</v>
      </c>
      <c r="C123" s="61" t="s">
        <v>466</v>
      </c>
      <c r="D123" s="17">
        <v>0</v>
      </c>
      <c r="E123" s="4" t="s">
        <v>552</v>
      </c>
      <c r="F123" s="19">
        <v>0</v>
      </c>
      <c r="G123" s="12">
        <f>D123+F123</f>
        <v>0</v>
      </c>
      <c r="H123" s="47"/>
      <c r="I123" s="46"/>
    </row>
    <row r="124" spans="1:9" s="20" customFormat="1" ht="65.25" customHeight="1" hidden="1">
      <c r="A124" s="193"/>
      <c r="B124" s="197"/>
      <c r="C124" s="61" t="s">
        <v>503</v>
      </c>
      <c r="D124" s="17">
        <v>0</v>
      </c>
      <c r="E124" s="4"/>
      <c r="F124" s="19"/>
      <c r="G124" s="12">
        <f aca="true" t="shared" si="6" ref="G124:G138">D124+F124</f>
        <v>0</v>
      </c>
      <c r="I124" s="46"/>
    </row>
    <row r="125" spans="1:9" s="20" customFormat="1" ht="54" customHeight="1">
      <c r="A125" s="193" t="s">
        <v>378</v>
      </c>
      <c r="B125" s="197" t="s">
        <v>379</v>
      </c>
      <c r="C125" s="61" t="s">
        <v>467</v>
      </c>
      <c r="D125" s="17">
        <v>0</v>
      </c>
      <c r="E125" s="4" t="s">
        <v>552</v>
      </c>
      <c r="F125" s="19">
        <v>0</v>
      </c>
      <c r="G125" s="12">
        <f t="shared" si="6"/>
        <v>0</v>
      </c>
      <c r="H125" s="47"/>
      <c r="I125" s="46"/>
    </row>
    <row r="126" spans="1:9" s="20" customFormat="1" ht="47.25">
      <c r="A126" s="193"/>
      <c r="B126" s="197"/>
      <c r="C126" s="35" t="s">
        <v>484</v>
      </c>
      <c r="D126" s="36">
        <v>0</v>
      </c>
      <c r="E126" s="35" t="s">
        <v>538</v>
      </c>
      <c r="F126" s="36">
        <v>0</v>
      </c>
      <c r="G126" s="12">
        <f t="shared" si="6"/>
        <v>0</v>
      </c>
      <c r="I126" s="46"/>
    </row>
    <row r="127" spans="1:9" s="20" customFormat="1" ht="66.75" customHeight="1">
      <c r="A127" s="193"/>
      <c r="B127" s="197"/>
      <c r="C127" s="61" t="s">
        <v>503</v>
      </c>
      <c r="D127" s="19">
        <v>0</v>
      </c>
      <c r="E127" s="35"/>
      <c r="F127" s="36"/>
      <c r="G127" s="12">
        <f t="shared" si="6"/>
        <v>0</v>
      </c>
      <c r="I127" s="46"/>
    </row>
    <row r="128" spans="1:9" s="20" customFormat="1" ht="54" customHeight="1">
      <c r="A128" s="193" t="s">
        <v>386</v>
      </c>
      <c r="B128" s="197" t="s">
        <v>387</v>
      </c>
      <c r="C128" s="61" t="s">
        <v>467</v>
      </c>
      <c r="D128" s="17">
        <v>0</v>
      </c>
      <c r="E128" s="4" t="s">
        <v>552</v>
      </c>
      <c r="F128" s="19">
        <v>0</v>
      </c>
      <c r="G128" s="12">
        <f t="shared" si="6"/>
        <v>0</v>
      </c>
      <c r="H128" s="69"/>
      <c r="I128" s="46"/>
    </row>
    <row r="129" spans="1:9" s="20" customFormat="1" ht="47.25">
      <c r="A129" s="193"/>
      <c r="B129" s="197"/>
      <c r="C129" s="35" t="s">
        <v>484</v>
      </c>
      <c r="D129" s="36">
        <v>0</v>
      </c>
      <c r="E129" s="35" t="s">
        <v>538</v>
      </c>
      <c r="F129" s="36">
        <v>0</v>
      </c>
      <c r="G129" s="12">
        <f t="shared" si="6"/>
        <v>0</v>
      </c>
      <c r="I129" s="46"/>
    </row>
    <row r="130" spans="1:9" s="20" customFormat="1" ht="51" customHeight="1">
      <c r="A130" s="193" t="s">
        <v>384</v>
      </c>
      <c r="B130" s="197" t="s">
        <v>385</v>
      </c>
      <c r="C130" s="61" t="s">
        <v>467</v>
      </c>
      <c r="D130" s="17">
        <v>0</v>
      </c>
      <c r="E130" s="4" t="s">
        <v>552</v>
      </c>
      <c r="F130" s="19">
        <v>0</v>
      </c>
      <c r="G130" s="12">
        <f t="shared" si="6"/>
        <v>0</v>
      </c>
      <c r="H130" s="47"/>
      <c r="I130" s="46"/>
    </row>
    <row r="131" spans="1:9" s="20" customFormat="1" ht="31.5">
      <c r="A131" s="193"/>
      <c r="B131" s="197"/>
      <c r="C131" s="4"/>
      <c r="D131" s="17"/>
      <c r="E131" s="35" t="s">
        <v>538</v>
      </c>
      <c r="F131" s="36">
        <v>0</v>
      </c>
      <c r="G131" s="12">
        <f t="shared" si="6"/>
        <v>0</v>
      </c>
      <c r="I131" s="46"/>
    </row>
    <row r="132" spans="1:9" s="20" customFormat="1" ht="66" customHeight="1">
      <c r="A132" s="193"/>
      <c r="B132" s="197"/>
      <c r="C132" s="61" t="s">
        <v>503</v>
      </c>
      <c r="D132" s="17">
        <v>0</v>
      </c>
      <c r="E132" s="35"/>
      <c r="F132" s="36"/>
      <c r="G132" s="12">
        <f t="shared" si="6"/>
        <v>0</v>
      </c>
      <c r="I132" s="46"/>
    </row>
    <row r="133" spans="1:9" s="20" customFormat="1" ht="47.25">
      <c r="A133" s="26">
        <v>110300</v>
      </c>
      <c r="B133" s="4" t="s">
        <v>232</v>
      </c>
      <c r="C133" s="61" t="s">
        <v>468</v>
      </c>
      <c r="D133" s="21">
        <v>0</v>
      </c>
      <c r="E133" s="4"/>
      <c r="F133" s="36"/>
      <c r="G133" s="12">
        <f t="shared" si="6"/>
        <v>0</v>
      </c>
      <c r="I133" s="46"/>
    </row>
    <row r="134" spans="1:9" s="20" customFormat="1" ht="47.25">
      <c r="A134" s="203">
        <v>110502</v>
      </c>
      <c r="B134" s="197" t="s">
        <v>220</v>
      </c>
      <c r="C134" s="61" t="s">
        <v>520</v>
      </c>
      <c r="D134" s="15">
        <v>0</v>
      </c>
      <c r="E134" s="61" t="s">
        <v>520</v>
      </c>
      <c r="F134" s="16">
        <v>0</v>
      </c>
      <c r="G134" s="12">
        <f t="shared" si="6"/>
        <v>0</v>
      </c>
      <c r="H134" s="47"/>
      <c r="I134" s="46"/>
    </row>
    <row r="135" spans="1:9" s="20" customFormat="1" ht="51" customHeight="1">
      <c r="A135" s="203"/>
      <c r="B135" s="197"/>
      <c r="C135" s="61" t="s">
        <v>467</v>
      </c>
      <c r="D135" s="15">
        <v>0</v>
      </c>
      <c r="E135" s="4" t="s">
        <v>552</v>
      </c>
      <c r="F135" s="12">
        <v>0</v>
      </c>
      <c r="G135" s="12">
        <f t="shared" si="6"/>
        <v>0</v>
      </c>
      <c r="I135" s="46"/>
    </row>
    <row r="136" spans="1:9" s="20" customFormat="1" ht="55.5" customHeight="1">
      <c r="A136" s="203"/>
      <c r="B136" s="197"/>
      <c r="C136" s="61" t="s">
        <v>469</v>
      </c>
      <c r="D136" s="15">
        <v>0</v>
      </c>
      <c r="E136" s="26"/>
      <c r="F136" s="16"/>
      <c r="G136" s="12">
        <f t="shared" si="6"/>
        <v>0</v>
      </c>
      <c r="I136" s="46"/>
    </row>
    <row r="137" spans="1:9" s="20" customFormat="1" ht="68.25" customHeight="1" hidden="1">
      <c r="A137" s="203"/>
      <c r="B137" s="197"/>
      <c r="C137" s="4" t="s">
        <v>503</v>
      </c>
      <c r="D137" s="15">
        <v>0</v>
      </c>
      <c r="E137" s="4"/>
      <c r="F137" s="16"/>
      <c r="G137" s="12">
        <f t="shared" si="6"/>
        <v>0</v>
      </c>
      <c r="I137" s="46"/>
    </row>
    <row r="138" spans="1:9" s="20" customFormat="1" ht="47.25">
      <c r="A138" s="203"/>
      <c r="B138" s="197"/>
      <c r="C138" s="4"/>
      <c r="D138" s="15"/>
      <c r="E138" s="35" t="s">
        <v>484</v>
      </c>
      <c r="F138" s="36">
        <v>0</v>
      </c>
      <c r="G138" s="12">
        <f t="shared" si="6"/>
        <v>0</v>
      </c>
      <c r="I138" s="46"/>
    </row>
    <row r="139" spans="1:9" s="20" customFormat="1" ht="47.25">
      <c r="A139" s="18" t="s">
        <v>286</v>
      </c>
      <c r="B139" s="4" t="s">
        <v>287</v>
      </c>
      <c r="C139" s="4"/>
      <c r="D139" s="5"/>
      <c r="E139" s="4" t="s">
        <v>551</v>
      </c>
      <c r="F139" s="19">
        <v>0</v>
      </c>
      <c r="G139" s="12">
        <f>D139+F139</f>
        <v>0</v>
      </c>
      <c r="H139" s="47"/>
      <c r="I139" s="46"/>
    </row>
    <row r="140" spans="1:9" s="20" customFormat="1" ht="47.25" hidden="1">
      <c r="A140" s="22" t="s">
        <v>515</v>
      </c>
      <c r="B140" s="23" t="s">
        <v>516</v>
      </c>
      <c r="C140" s="4"/>
      <c r="D140" s="24">
        <v>0</v>
      </c>
      <c r="E140" s="5"/>
      <c r="F140" s="28">
        <v>0</v>
      </c>
      <c r="G140" s="27">
        <v>0</v>
      </c>
      <c r="H140" s="47"/>
      <c r="I140" s="46"/>
    </row>
    <row r="141" spans="1:9" s="20" customFormat="1" ht="47.25" hidden="1">
      <c r="A141" s="18" t="s">
        <v>382</v>
      </c>
      <c r="B141" s="4" t="s">
        <v>383</v>
      </c>
      <c r="C141" s="4"/>
      <c r="D141" s="5"/>
      <c r="E141" s="55" t="s">
        <v>488</v>
      </c>
      <c r="F141" s="56">
        <v>0</v>
      </c>
      <c r="G141" s="9">
        <v>0</v>
      </c>
      <c r="H141" s="47"/>
      <c r="I141" s="46"/>
    </row>
    <row r="142" spans="1:9" s="20" customFormat="1" ht="54" customHeight="1">
      <c r="A142" s="22" t="s">
        <v>364</v>
      </c>
      <c r="B142" s="23" t="s">
        <v>390</v>
      </c>
      <c r="C142" s="4"/>
      <c r="D142" s="24">
        <f>D143+D144+D145+D146</f>
        <v>0</v>
      </c>
      <c r="E142" s="5"/>
      <c r="F142" s="28">
        <f>F143+F144</f>
        <v>0</v>
      </c>
      <c r="G142" s="28">
        <f aca="true" t="shared" si="7" ref="G142:G150">D142+F142</f>
        <v>0</v>
      </c>
      <c r="H142" s="47"/>
      <c r="I142" s="46"/>
    </row>
    <row r="143" spans="1:9" s="20" customFormat="1" ht="47.25">
      <c r="A143" s="18" t="s">
        <v>382</v>
      </c>
      <c r="B143" s="4" t="s">
        <v>383</v>
      </c>
      <c r="C143" s="4"/>
      <c r="D143" s="17"/>
      <c r="E143" s="61" t="s">
        <v>488</v>
      </c>
      <c r="F143" s="19">
        <v>0</v>
      </c>
      <c r="G143" s="19">
        <f t="shared" si="7"/>
        <v>0</v>
      </c>
      <c r="I143" s="46"/>
    </row>
    <row r="144" spans="1:9" s="20" customFormat="1" ht="47.25">
      <c r="A144" s="18" t="s">
        <v>286</v>
      </c>
      <c r="B144" s="4" t="s">
        <v>287</v>
      </c>
      <c r="C144" s="4"/>
      <c r="D144" s="5"/>
      <c r="E144" s="4" t="s">
        <v>553</v>
      </c>
      <c r="F144" s="19">
        <v>0</v>
      </c>
      <c r="G144" s="19">
        <f t="shared" si="7"/>
        <v>0</v>
      </c>
      <c r="I144" s="46"/>
    </row>
    <row r="145" spans="1:9" s="20" customFormat="1" ht="31.5" customHeight="1">
      <c r="A145" s="18" t="s">
        <v>279</v>
      </c>
      <c r="B145" s="4" t="s">
        <v>294</v>
      </c>
      <c r="C145" s="61" t="s">
        <v>470</v>
      </c>
      <c r="D145" s="17">
        <v>0</v>
      </c>
      <c r="E145" s="4"/>
      <c r="F145" s="9"/>
      <c r="G145" s="19">
        <f t="shared" si="7"/>
        <v>0</v>
      </c>
      <c r="I145" s="46"/>
    </row>
    <row r="146" spans="1:9" s="20" customFormat="1" ht="47.25">
      <c r="A146" s="18" t="s">
        <v>304</v>
      </c>
      <c r="B146" s="4" t="s">
        <v>438</v>
      </c>
      <c r="C146" s="4" t="s">
        <v>554</v>
      </c>
      <c r="D146" s="17">
        <v>0</v>
      </c>
      <c r="E146" s="4"/>
      <c r="F146" s="9"/>
      <c r="G146" s="19">
        <f t="shared" si="7"/>
        <v>0</v>
      </c>
      <c r="I146" s="46"/>
    </row>
    <row r="147" spans="1:9" s="20" customFormat="1" ht="47.25">
      <c r="A147" s="22" t="s">
        <v>399</v>
      </c>
      <c r="B147" s="23" t="s">
        <v>400</v>
      </c>
      <c r="C147" s="4"/>
      <c r="D147" s="24">
        <f>D148</f>
        <v>0</v>
      </c>
      <c r="E147" s="5"/>
      <c r="F147" s="24">
        <f>F148</f>
        <v>0</v>
      </c>
      <c r="G147" s="24">
        <f t="shared" si="7"/>
        <v>0</v>
      </c>
      <c r="H147" s="47"/>
      <c r="I147" s="46"/>
    </row>
    <row r="148" spans="1:9" s="20" customFormat="1" ht="48.75" customHeight="1">
      <c r="A148" s="18" t="s">
        <v>382</v>
      </c>
      <c r="B148" s="4" t="s">
        <v>383</v>
      </c>
      <c r="C148" s="4"/>
      <c r="D148" s="17"/>
      <c r="E148" s="4" t="s">
        <v>488</v>
      </c>
      <c r="F148" s="19">
        <v>0</v>
      </c>
      <c r="G148" s="24">
        <f t="shared" si="7"/>
        <v>0</v>
      </c>
      <c r="I148" s="46"/>
    </row>
    <row r="149" spans="1:9" s="20" customFormat="1" ht="45.75" customHeight="1">
      <c r="A149" s="22" t="s">
        <v>362</v>
      </c>
      <c r="B149" s="23" t="s">
        <v>445</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193" t="s">
        <v>382</v>
      </c>
      <c r="B150" s="197" t="s">
        <v>383</v>
      </c>
      <c r="C150" s="4"/>
      <c r="D150" s="24"/>
      <c r="E150" s="61" t="s">
        <v>488</v>
      </c>
      <c r="F150" s="19"/>
      <c r="G150" s="19">
        <f t="shared" si="7"/>
        <v>0</v>
      </c>
      <c r="H150" s="47"/>
      <c r="I150" s="46"/>
    </row>
    <row r="151" spans="1:9" s="20" customFormat="1" ht="61.5" customHeight="1">
      <c r="A151" s="193"/>
      <c r="B151" s="197"/>
      <c r="C151" s="61" t="s">
        <v>503</v>
      </c>
      <c r="D151" s="17">
        <v>0</v>
      </c>
      <c r="E151" s="4"/>
      <c r="F151" s="19"/>
      <c r="G151" s="19">
        <f aca="true" t="shared" si="8" ref="G151:G172">D151+F151</f>
        <v>0</v>
      </c>
      <c r="I151" s="46"/>
    </row>
    <row r="152" spans="1:9" s="20" customFormat="1" ht="47.25">
      <c r="A152" s="18" t="s">
        <v>288</v>
      </c>
      <c r="B152" s="4" t="s">
        <v>295</v>
      </c>
      <c r="C152" s="61" t="s">
        <v>491</v>
      </c>
      <c r="D152" s="17">
        <v>0</v>
      </c>
      <c r="E152" s="4"/>
      <c r="F152" s="9"/>
      <c r="G152" s="19">
        <f t="shared" si="8"/>
        <v>0</v>
      </c>
      <c r="I152" s="46"/>
    </row>
    <row r="153" spans="1:9" s="20" customFormat="1" ht="47.25">
      <c r="A153" s="193" t="s">
        <v>436</v>
      </c>
      <c r="B153" s="197" t="s">
        <v>437</v>
      </c>
      <c r="C153" s="61" t="s">
        <v>491</v>
      </c>
      <c r="D153" s="17">
        <v>0</v>
      </c>
      <c r="E153" s="4"/>
      <c r="F153" s="9"/>
      <c r="G153" s="19">
        <f t="shared" si="8"/>
        <v>0</v>
      </c>
      <c r="I153" s="46"/>
    </row>
    <row r="154" spans="1:9" s="20" customFormat="1" ht="47.25">
      <c r="A154" s="193"/>
      <c r="B154" s="197"/>
      <c r="C154" s="61" t="s">
        <v>484</v>
      </c>
      <c r="D154" s="37">
        <v>0</v>
      </c>
      <c r="E154" s="4"/>
      <c r="F154" s="9"/>
      <c r="G154" s="19">
        <f t="shared" si="8"/>
        <v>0</v>
      </c>
      <c r="I154" s="46"/>
    </row>
    <row r="155" spans="1:9" s="20" customFormat="1" ht="47.25">
      <c r="A155" s="193" t="s">
        <v>316</v>
      </c>
      <c r="B155" s="197" t="s">
        <v>317</v>
      </c>
      <c r="C155" s="4"/>
      <c r="D155" s="17"/>
      <c r="E155" s="4" t="s">
        <v>451</v>
      </c>
      <c r="F155" s="19">
        <v>0</v>
      </c>
      <c r="G155" s="19">
        <f t="shared" si="8"/>
        <v>0</v>
      </c>
      <c r="I155" s="46"/>
    </row>
    <row r="156" spans="1:9" s="20" customFormat="1" ht="47.25" customHeight="1" hidden="1">
      <c r="A156" s="193"/>
      <c r="B156" s="197"/>
      <c r="C156" s="4" t="s">
        <v>446</v>
      </c>
      <c r="D156" s="17">
        <v>0</v>
      </c>
      <c r="E156" s="4" t="s">
        <v>451</v>
      </c>
      <c r="F156" s="9"/>
      <c r="G156" s="19">
        <f t="shared" si="8"/>
        <v>0</v>
      </c>
      <c r="I156" s="46"/>
    </row>
    <row r="157" spans="1:9" s="20" customFormat="1" ht="47.25">
      <c r="A157" s="193"/>
      <c r="B157" s="197"/>
      <c r="C157" s="4"/>
      <c r="D157" s="17"/>
      <c r="E157" s="61" t="s">
        <v>484</v>
      </c>
      <c r="F157" s="37">
        <v>0</v>
      </c>
      <c r="G157" s="19">
        <f t="shared" si="8"/>
        <v>0</v>
      </c>
      <c r="I157" s="46"/>
    </row>
    <row r="158" spans="1:9" s="20" customFormat="1" ht="56.25" customHeight="1">
      <c r="A158" s="18" t="s">
        <v>480</v>
      </c>
      <c r="B158" s="4" t="s">
        <v>481</v>
      </c>
      <c r="C158" s="4"/>
      <c r="D158" s="17"/>
      <c r="E158" s="4" t="s">
        <v>451</v>
      </c>
      <c r="F158" s="19">
        <v>0</v>
      </c>
      <c r="G158" s="19">
        <f t="shared" si="8"/>
        <v>0</v>
      </c>
      <c r="I158" s="46"/>
    </row>
    <row r="159" spans="1:9" s="20" customFormat="1" ht="51.75" customHeight="1">
      <c r="A159" s="193" t="s">
        <v>296</v>
      </c>
      <c r="B159" s="197" t="s">
        <v>318</v>
      </c>
      <c r="C159" s="61" t="s">
        <v>491</v>
      </c>
      <c r="D159" s="62">
        <v>0</v>
      </c>
      <c r="E159" s="4" t="s">
        <v>451</v>
      </c>
      <c r="F159" s="19">
        <v>0</v>
      </c>
      <c r="G159" s="19">
        <f t="shared" si="8"/>
        <v>0</v>
      </c>
      <c r="I159" s="46"/>
    </row>
    <row r="160" spans="1:9" s="20" customFormat="1" ht="47.25">
      <c r="A160" s="193"/>
      <c r="B160" s="197"/>
      <c r="C160" s="61" t="s">
        <v>484</v>
      </c>
      <c r="D160" s="37">
        <v>0</v>
      </c>
      <c r="E160" s="35" t="s">
        <v>538</v>
      </c>
      <c r="F160" s="37">
        <v>0</v>
      </c>
      <c r="G160" s="19">
        <f t="shared" si="8"/>
        <v>0</v>
      </c>
      <c r="I160" s="46"/>
    </row>
    <row r="161" spans="1:9" s="20" customFormat="1" ht="47.25" hidden="1">
      <c r="A161" s="18" t="s">
        <v>508</v>
      </c>
      <c r="B161" s="4" t="s">
        <v>509</v>
      </c>
      <c r="C161" s="35"/>
      <c r="D161" s="37"/>
      <c r="E161" s="4" t="s">
        <v>491</v>
      </c>
      <c r="F161" s="36">
        <v>0</v>
      </c>
      <c r="G161" s="19">
        <f t="shared" si="8"/>
        <v>0</v>
      </c>
      <c r="I161" s="46"/>
    </row>
    <row r="162" spans="1:9" s="20" customFormat="1" ht="51" customHeight="1">
      <c r="A162" s="193" t="s">
        <v>286</v>
      </c>
      <c r="B162" s="197" t="s">
        <v>287</v>
      </c>
      <c r="C162" s="4"/>
      <c r="D162" s="5"/>
      <c r="E162" s="4" t="s">
        <v>451</v>
      </c>
      <c r="F162" s="12">
        <v>0</v>
      </c>
      <c r="G162" s="19">
        <f t="shared" si="8"/>
        <v>0</v>
      </c>
      <c r="I162" s="46"/>
    </row>
    <row r="163" spans="1:9" s="20" customFormat="1" ht="31.5">
      <c r="A163" s="193"/>
      <c r="B163" s="197"/>
      <c r="C163" s="4"/>
      <c r="D163" s="5"/>
      <c r="E163" s="35" t="s">
        <v>538</v>
      </c>
      <c r="F163" s="37">
        <v>0</v>
      </c>
      <c r="G163" s="19">
        <f t="shared" si="8"/>
        <v>0</v>
      </c>
      <c r="I163" s="46"/>
    </row>
    <row r="164" spans="1:9" s="51" customFormat="1" ht="46.5" customHeight="1" hidden="1">
      <c r="A164" s="191" t="s">
        <v>241</v>
      </c>
      <c r="B164" s="195" t="s">
        <v>421</v>
      </c>
      <c r="C164" s="4"/>
      <c r="D164" s="5"/>
      <c r="E164" s="4" t="s">
        <v>491</v>
      </c>
      <c r="F164" s="19">
        <v>0</v>
      </c>
      <c r="G164" s="19">
        <f t="shared" si="8"/>
        <v>0</v>
      </c>
      <c r="H164" s="20"/>
      <c r="I164" s="52"/>
    </row>
    <row r="165" spans="1:9" s="51" customFormat="1" ht="69.75" customHeight="1">
      <c r="A165" s="201"/>
      <c r="B165" s="202"/>
      <c r="C165" s="4"/>
      <c r="D165" s="5"/>
      <c r="E165" s="4" t="s">
        <v>555</v>
      </c>
      <c r="F165" s="19">
        <v>0</v>
      </c>
      <c r="G165" s="19">
        <f t="shared" si="8"/>
        <v>0</v>
      </c>
      <c r="H165" s="20"/>
      <c r="I165" s="52"/>
    </row>
    <row r="166" spans="1:9" s="51" customFormat="1" ht="87" customHeight="1">
      <c r="A166" s="192"/>
      <c r="B166" s="196"/>
      <c r="C166" s="4"/>
      <c r="D166" s="5"/>
      <c r="E166" s="4" t="s">
        <v>556</v>
      </c>
      <c r="F166" s="19">
        <v>0</v>
      </c>
      <c r="G166" s="19">
        <f t="shared" si="8"/>
        <v>0</v>
      </c>
      <c r="H166" s="20"/>
      <c r="I166" s="52"/>
    </row>
    <row r="167" spans="1:9" s="20" customFormat="1" ht="69.75" customHeight="1">
      <c r="A167" s="18" t="s">
        <v>298</v>
      </c>
      <c r="B167" s="4" t="s">
        <v>299</v>
      </c>
      <c r="C167" s="4"/>
      <c r="D167" s="5"/>
      <c r="E167" s="61" t="s">
        <v>491</v>
      </c>
      <c r="F167" s="19">
        <v>0</v>
      </c>
      <c r="G167" s="19">
        <f t="shared" si="8"/>
        <v>0</v>
      </c>
      <c r="I167" s="46"/>
    </row>
    <row r="168" spans="1:9" s="20" customFormat="1" ht="27.75" customHeight="1" hidden="1">
      <c r="A168" s="4">
        <v>180107</v>
      </c>
      <c r="B168" s="4" t="s">
        <v>433</v>
      </c>
      <c r="C168" s="4"/>
      <c r="D168" s="17"/>
      <c r="E168" s="4" t="s">
        <v>451</v>
      </c>
      <c r="F168" s="19">
        <v>0</v>
      </c>
      <c r="G168" s="19">
        <f t="shared" si="8"/>
        <v>0</v>
      </c>
      <c r="I168" s="46"/>
    </row>
    <row r="169" spans="1:9" s="20" customFormat="1" ht="63" customHeight="1">
      <c r="A169" s="197">
        <v>180409</v>
      </c>
      <c r="B169" s="197" t="s">
        <v>444</v>
      </c>
      <c r="C169" s="4"/>
      <c r="D169" s="17"/>
      <c r="E169" s="4" t="s">
        <v>451</v>
      </c>
      <c r="F169" s="19">
        <v>0</v>
      </c>
      <c r="G169" s="19">
        <f t="shared" si="8"/>
        <v>0</v>
      </c>
      <c r="I169" s="46"/>
    </row>
    <row r="170" spans="1:9" s="20" customFormat="1" ht="47.25">
      <c r="A170" s="197"/>
      <c r="B170" s="197"/>
      <c r="C170" s="4"/>
      <c r="D170" s="17"/>
      <c r="E170" s="4" t="s">
        <v>557</v>
      </c>
      <c r="F170" s="19">
        <v>0</v>
      </c>
      <c r="G170" s="19">
        <f t="shared" si="8"/>
        <v>0</v>
      </c>
      <c r="I170" s="46"/>
    </row>
    <row r="171" spans="1:9" s="20" customFormat="1" ht="47.25">
      <c r="A171" s="18" t="s">
        <v>231</v>
      </c>
      <c r="B171" s="4" t="s">
        <v>308</v>
      </c>
      <c r="C171" s="4"/>
      <c r="D171" s="5"/>
      <c r="E171" s="4" t="s">
        <v>547</v>
      </c>
      <c r="F171" s="19">
        <v>0</v>
      </c>
      <c r="G171" s="19">
        <f t="shared" si="8"/>
        <v>0</v>
      </c>
      <c r="I171" s="46"/>
    </row>
    <row r="172" spans="1:9" s="20" customFormat="1" ht="45.75" customHeight="1">
      <c r="A172" s="18" t="s">
        <v>279</v>
      </c>
      <c r="B172" s="4" t="s">
        <v>294</v>
      </c>
      <c r="C172" s="61" t="s">
        <v>491</v>
      </c>
      <c r="D172" s="17">
        <v>0</v>
      </c>
      <c r="E172" s="4" t="s">
        <v>451</v>
      </c>
      <c r="F172" s="12">
        <v>0</v>
      </c>
      <c r="G172" s="19">
        <f t="shared" si="8"/>
        <v>0</v>
      </c>
      <c r="I172" s="46"/>
    </row>
    <row r="173" spans="1:9" s="20" customFormat="1" ht="38.25" hidden="1">
      <c r="A173" s="18" t="s">
        <v>241</v>
      </c>
      <c r="B173" s="29" t="s">
        <v>421</v>
      </c>
      <c r="C173" s="4"/>
      <c r="D173" s="5"/>
      <c r="E173" s="4" t="s">
        <v>429</v>
      </c>
      <c r="F173" s="12">
        <v>0</v>
      </c>
      <c r="G173" s="9">
        <v>0</v>
      </c>
      <c r="I173" s="46"/>
    </row>
    <row r="174" spans="1:9" s="20" customFormat="1" ht="70.5" customHeight="1" hidden="1">
      <c r="A174" s="22" t="s">
        <v>443</v>
      </c>
      <c r="B174" s="23" t="s">
        <v>442</v>
      </c>
      <c r="C174" s="23"/>
      <c r="D174" s="24">
        <v>0</v>
      </c>
      <c r="E174" s="23"/>
      <c r="F174" s="30"/>
      <c r="G174" s="27">
        <v>0</v>
      </c>
      <c r="I174" s="46"/>
    </row>
    <row r="175" spans="1:9" s="20" customFormat="1" ht="36" customHeight="1" hidden="1">
      <c r="A175" s="18" t="s">
        <v>288</v>
      </c>
      <c r="B175" s="4" t="s">
        <v>295</v>
      </c>
      <c r="C175" s="4" t="s">
        <v>320</v>
      </c>
      <c r="D175" s="17">
        <v>0</v>
      </c>
      <c r="E175" s="4"/>
      <c r="F175" s="12"/>
      <c r="G175" s="9">
        <v>0</v>
      </c>
      <c r="I175" s="46"/>
    </row>
    <row r="176" spans="1:9" s="20" customFormat="1" ht="47.25" customHeight="1" hidden="1">
      <c r="A176" s="18" t="s">
        <v>296</v>
      </c>
      <c r="B176" s="4" t="s">
        <v>318</v>
      </c>
      <c r="C176" s="4" t="s">
        <v>419</v>
      </c>
      <c r="D176" s="17">
        <v>0</v>
      </c>
      <c r="E176" s="4"/>
      <c r="F176" s="12"/>
      <c r="G176" s="9">
        <v>0</v>
      </c>
      <c r="I176" s="46"/>
    </row>
    <row r="177" spans="1:9" s="20" customFormat="1" ht="47.25">
      <c r="A177" s="22" t="s">
        <v>363</v>
      </c>
      <c r="B177" s="23" t="s">
        <v>255</v>
      </c>
      <c r="C177" s="4"/>
      <c r="D177" s="24">
        <f>D179</f>
        <v>0</v>
      </c>
      <c r="E177" s="5"/>
      <c r="F177" s="24">
        <f>F178</f>
        <v>0</v>
      </c>
      <c r="G177" s="28">
        <f aca="true" t="shared" si="9" ref="G177:G184">D177+F177</f>
        <v>0</v>
      </c>
      <c r="H177" s="47"/>
      <c r="I177" s="46"/>
    </row>
    <row r="178" spans="1:9" s="20" customFormat="1" ht="48" customHeight="1">
      <c r="A178" s="18" t="s">
        <v>382</v>
      </c>
      <c r="B178" s="4" t="s">
        <v>383</v>
      </c>
      <c r="C178" s="4"/>
      <c r="D178" s="17"/>
      <c r="E178" s="4" t="s">
        <v>536</v>
      </c>
      <c r="F178" s="19">
        <v>0</v>
      </c>
      <c r="G178" s="19">
        <f t="shared" si="9"/>
        <v>0</v>
      </c>
      <c r="I178" s="46"/>
    </row>
    <row r="179" spans="1:9" s="20" customFormat="1" ht="63">
      <c r="A179" s="18" t="s">
        <v>279</v>
      </c>
      <c r="B179" s="4" t="s">
        <v>294</v>
      </c>
      <c r="C179" s="61" t="s">
        <v>503</v>
      </c>
      <c r="D179" s="17">
        <v>0</v>
      </c>
      <c r="E179" s="4"/>
      <c r="F179" s="9"/>
      <c r="G179" s="19">
        <f t="shared" si="9"/>
        <v>0</v>
      </c>
      <c r="I179" s="46"/>
    </row>
    <row r="180" spans="1:9" s="20" customFormat="1" ht="47.25">
      <c r="A180" s="22" t="s">
        <v>367</v>
      </c>
      <c r="B180" s="23" t="s">
        <v>257</v>
      </c>
      <c r="C180" s="4"/>
      <c r="D180" s="24">
        <f>D181+D182+D183+D184</f>
        <v>0</v>
      </c>
      <c r="E180" s="5"/>
      <c r="F180" s="28">
        <f>F181</f>
        <v>0</v>
      </c>
      <c r="G180" s="28">
        <f t="shared" si="9"/>
        <v>0</v>
      </c>
      <c r="I180" s="46"/>
    </row>
    <row r="181" spans="1:9" s="20" customFormat="1" ht="60" customHeight="1">
      <c r="A181" s="18" t="s">
        <v>382</v>
      </c>
      <c r="B181" s="4" t="s">
        <v>383</v>
      </c>
      <c r="C181" s="4"/>
      <c r="D181" s="17"/>
      <c r="E181" s="4" t="s">
        <v>488</v>
      </c>
      <c r="F181" s="19">
        <v>0</v>
      </c>
      <c r="G181" s="19">
        <f t="shared" si="9"/>
        <v>0</v>
      </c>
      <c r="I181" s="46"/>
    </row>
    <row r="182" spans="1:9" s="20" customFormat="1" ht="63">
      <c r="A182" s="203">
        <v>250404</v>
      </c>
      <c r="B182" s="203" t="s">
        <v>294</v>
      </c>
      <c r="C182" s="4" t="s">
        <v>512</v>
      </c>
      <c r="D182" s="21">
        <v>0</v>
      </c>
      <c r="E182" s="9"/>
      <c r="F182" s="31"/>
      <c r="G182" s="19">
        <f t="shared" si="9"/>
        <v>0</v>
      </c>
      <c r="I182" s="46"/>
    </row>
    <row r="183" spans="1:9" s="20" customFormat="1" ht="51" customHeight="1">
      <c r="A183" s="203"/>
      <c r="B183" s="203"/>
      <c r="C183" s="4" t="s">
        <v>530</v>
      </c>
      <c r="D183" s="21">
        <v>0</v>
      </c>
      <c r="E183" s="9"/>
      <c r="F183" s="31"/>
      <c r="G183" s="19">
        <f t="shared" si="9"/>
        <v>0</v>
      </c>
      <c r="I183" s="46"/>
    </row>
    <row r="184" spans="1:9" s="20" customFormat="1" ht="66" customHeight="1">
      <c r="A184" s="204"/>
      <c r="B184" s="203"/>
      <c r="C184" s="4" t="s">
        <v>531</v>
      </c>
      <c r="D184" s="21">
        <v>0</v>
      </c>
      <c r="E184" s="4"/>
      <c r="F184" s="9"/>
      <c r="G184" s="19">
        <f t="shared" si="9"/>
        <v>0</v>
      </c>
      <c r="I184" s="46"/>
    </row>
    <row r="185" spans="1:9" s="20" customFormat="1" ht="31.5" hidden="1">
      <c r="A185" s="22">
        <v>50</v>
      </c>
      <c r="B185" s="23" t="s">
        <v>403</v>
      </c>
      <c r="C185" s="4"/>
      <c r="D185" s="24">
        <v>0</v>
      </c>
      <c r="E185" s="5"/>
      <c r="F185" s="27">
        <v>0</v>
      </c>
      <c r="G185" s="27">
        <v>0</v>
      </c>
      <c r="I185" s="46"/>
    </row>
    <row r="186" spans="1:9" s="20" customFormat="1" ht="48.75" customHeight="1" hidden="1">
      <c r="A186" s="18" t="s">
        <v>382</v>
      </c>
      <c r="B186" s="4" t="s">
        <v>383</v>
      </c>
      <c r="C186" s="4" t="s">
        <v>395</v>
      </c>
      <c r="D186" s="21"/>
      <c r="E186" s="4"/>
      <c r="F186" s="9"/>
      <c r="G186" s="9">
        <v>0</v>
      </c>
      <c r="I186" s="46"/>
    </row>
    <row r="187" spans="1:9" s="20" customFormat="1" ht="47.25">
      <c r="A187" s="22" t="s">
        <v>371</v>
      </c>
      <c r="B187" s="23" t="s">
        <v>261</v>
      </c>
      <c r="C187" s="23"/>
      <c r="D187" s="24">
        <v>0</v>
      </c>
      <c r="E187" s="32"/>
      <c r="F187" s="24">
        <f>F188+F189</f>
        <v>0</v>
      </c>
      <c r="G187" s="24">
        <f aca="true" t="shared" si="10" ref="G187:G195">D187+F187</f>
        <v>0</v>
      </c>
      <c r="H187" s="47"/>
      <c r="I187" s="46"/>
    </row>
    <row r="188" spans="1:9" s="20" customFormat="1" ht="47.25">
      <c r="A188" s="18" t="s">
        <v>382</v>
      </c>
      <c r="B188" s="4" t="s">
        <v>383</v>
      </c>
      <c r="C188" s="4"/>
      <c r="D188" s="17"/>
      <c r="E188" s="4" t="s">
        <v>521</v>
      </c>
      <c r="F188" s="17">
        <v>0</v>
      </c>
      <c r="G188" s="17">
        <f t="shared" si="10"/>
        <v>0</v>
      </c>
      <c r="I188" s="46"/>
    </row>
    <row r="189" spans="1:9" s="20" customFormat="1" ht="47.25">
      <c r="A189" s="18" t="s">
        <v>243</v>
      </c>
      <c r="B189" s="4" t="s">
        <v>244</v>
      </c>
      <c r="C189" s="4"/>
      <c r="D189" s="17"/>
      <c r="E189" s="4" t="s">
        <v>522</v>
      </c>
      <c r="F189" s="19">
        <v>0</v>
      </c>
      <c r="G189" s="17">
        <f t="shared" si="10"/>
        <v>0</v>
      </c>
      <c r="I189" s="46"/>
    </row>
    <row r="190" spans="1:9" s="20" customFormat="1" ht="50.25" customHeight="1">
      <c r="A190" s="22" t="s">
        <v>368</v>
      </c>
      <c r="B190" s="23" t="s">
        <v>258</v>
      </c>
      <c r="C190" s="4"/>
      <c r="D190" s="24">
        <f>D194</f>
        <v>0</v>
      </c>
      <c r="E190" s="5"/>
      <c r="F190" s="24">
        <f>F192+F193</f>
        <v>0</v>
      </c>
      <c r="G190" s="24">
        <f t="shared" si="10"/>
        <v>0</v>
      </c>
      <c r="H190" s="47"/>
      <c r="I190" s="46"/>
    </row>
    <row r="191" spans="1:9" s="20" customFormat="1" ht="33" customHeight="1" hidden="1">
      <c r="A191" s="18" t="s">
        <v>382</v>
      </c>
      <c r="B191" s="4" t="s">
        <v>383</v>
      </c>
      <c r="C191" s="4" t="s">
        <v>398</v>
      </c>
      <c r="D191" s="17"/>
      <c r="E191" s="4"/>
      <c r="F191" s="19"/>
      <c r="G191" s="24">
        <f t="shared" si="10"/>
        <v>0</v>
      </c>
      <c r="I191" s="46"/>
    </row>
    <row r="192" spans="1:9" s="20" customFormat="1" ht="47.25">
      <c r="A192" s="4">
        <v>240601</v>
      </c>
      <c r="B192" s="4" t="s">
        <v>308</v>
      </c>
      <c r="C192" s="4"/>
      <c r="D192" s="5"/>
      <c r="E192" s="4" t="s">
        <v>511</v>
      </c>
      <c r="F192" s="19">
        <v>0</v>
      </c>
      <c r="G192" s="17">
        <f t="shared" si="10"/>
        <v>0</v>
      </c>
      <c r="I192" s="46"/>
    </row>
    <row r="193" spans="1:9" s="20" customFormat="1" ht="72" customHeight="1">
      <c r="A193" s="4">
        <v>240900</v>
      </c>
      <c r="B193" s="4" t="s">
        <v>441</v>
      </c>
      <c r="C193" s="4"/>
      <c r="D193" s="5"/>
      <c r="E193" s="4" t="s">
        <v>501</v>
      </c>
      <c r="F193" s="19">
        <v>0</v>
      </c>
      <c r="G193" s="17">
        <f t="shared" si="10"/>
        <v>0</v>
      </c>
      <c r="I193" s="46"/>
    </row>
    <row r="194" spans="1:9" s="20" customFormat="1" ht="54" customHeight="1">
      <c r="A194" s="4">
        <v>250404</v>
      </c>
      <c r="B194" s="4" t="s">
        <v>430</v>
      </c>
      <c r="C194" s="4" t="s">
        <v>529</v>
      </c>
      <c r="D194" s="17">
        <v>0</v>
      </c>
      <c r="E194" s="4"/>
      <c r="F194" s="19"/>
      <c r="G194" s="17">
        <f t="shared" si="10"/>
        <v>0</v>
      </c>
      <c r="I194" s="46"/>
    </row>
    <row r="195" spans="1:9" s="20" customFormat="1" ht="47.25">
      <c r="A195" s="22" t="s">
        <v>366</v>
      </c>
      <c r="B195" s="23" t="s">
        <v>259</v>
      </c>
      <c r="C195" s="4"/>
      <c r="D195" s="24">
        <f>D197+D198+D204+D206</f>
        <v>0</v>
      </c>
      <c r="E195" s="5"/>
      <c r="F195" s="24">
        <f>F200+F201+F202+F204+F206</f>
        <v>0</v>
      </c>
      <c r="G195" s="24">
        <f t="shared" si="10"/>
        <v>0</v>
      </c>
      <c r="H195" s="47"/>
      <c r="I195" s="46"/>
    </row>
    <row r="196" spans="1:9" s="20" customFormat="1" ht="69" customHeight="1" hidden="1">
      <c r="A196" s="18" t="s">
        <v>382</v>
      </c>
      <c r="B196" s="4" t="s">
        <v>383</v>
      </c>
      <c r="C196" s="4" t="s">
        <v>401</v>
      </c>
      <c r="D196" s="17"/>
      <c r="E196" s="5"/>
      <c r="F196" s="9"/>
      <c r="G196" s="24">
        <f aca="true" t="shared" si="11" ref="G196:G206">D196+F196</f>
        <v>0</v>
      </c>
      <c r="I196" s="46"/>
    </row>
    <row r="197" spans="1:9" s="20" customFormat="1" ht="84.75" customHeight="1">
      <c r="A197" s="18" t="s">
        <v>233</v>
      </c>
      <c r="B197" s="4" t="s">
        <v>234</v>
      </c>
      <c r="C197" s="4" t="s">
        <v>517</v>
      </c>
      <c r="D197" s="17">
        <v>0</v>
      </c>
      <c r="E197" s="4"/>
      <c r="F197" s="19"/>
      <c r="G197" s="17">
        <f t="shared" si="11"/>
        <v>0</v>
      </c>
      <c r="I197" s="46"/>
    </row>
    <row r="198" spans="1:9" s="20" customFormat="1" ht="72.75" customHeight="1">
      <c r="A198" s="18" t="s">
        <v>284</v>
      </c>
      <c r="B198" s="4" t="s">
        <v>285</v>
      </c>
      <c r="C198" s="4" t="s">
        <v>472</v>
      </c>
      <c r="D198" s="17">
        <v>0</v>
      </c>
      <c r="E198" s="4"/>
      <c r="F198" s="9"/>
      <c r="G198" s="17">
        <f t="shared" si="11"/>
        <v>0</v>
      </c>
      <c r="I198" s="46"/>
    </row>
    <row r="199" spans="1:9" s="20" customFormat="1" ht="78.75" hidden="1">
      <c r="A199" s="191" t="s">
        <v>286</v>
      </c>
      <c r="B199" s="195" t="s">
        <v>287</v>
      </c>
      <c r="C199" s="4"/>
      <c r="D199" s="17"/>
      <c r="E199" s="4" t="s">
        <v>472</v>
      </c>
      <c r="F199" s="19">
        <v>0</v>
      </c>
      <c r="G199" s="24">
        <f t="shared" si="11"/>
        <v>0</v>
      </c>
      <c r="I199" s="46"/>
    </row>
    <row r="200" spans="1:9" s="20" customFormat="1" ht="63">
      <c r="A200" s="192"/>
      <c r="B200" s="196"/>
      <c r="C200" s="4"/>
      <c r="D200" s="17"/>
      <c r="E200" s="4" t="s">
        <v>489</v>
      </c>
      <c r="F200" s="19">
        <v>0</v>
      </c>
      <c r="G200" s="17">
        <f t="shared" si="11"/>
        <v>0</v>
      </c>
      <c r="I200" s="46"/>
    </row>
    <row r="201" spans="1:9" s="20" customFormat="1" ht="62.25" customHeight="1">
      <c r="A201" s="193" t="s">
        <v>300</v>
      </c>
      <c r="B201" s="197" t="s">
        <v>444</v>
      </c>
      <c r="C201" s="197"/>
      <c r="D201" s="17"/>
      <c r="E201" s="4" t="s">
        <v>472</v>
      </c>
      <c r="F201" s="19">
        <v>0</v>
      </c>
      <c r="G201" s="17">
        <f t="shared" si="11"/>
        <v>0</v>
      </c>
      <c r="I201" s="46"/>
    </row>
    <row r="202" spans="1:9" s="20" customFormat="1" ht="63">
      <c r="A202" s="193"/>
      <c r="B202" s="197"/>
      <c r="C202" s="197"/>
      <c r="D202" s="200"/>
      <c r="E202" s="4" t="s">
        <v>502</v>
      </c>
      <c r="F202" s="19">
        <v>0</v>
      </c>
      <c r="G202" s="17">
        <f t="shared" si="11"/>
        <v>0</v>
      </c>
      <c r="I202" s="46"/>
    </row>
    <row r="203" spans="1:9" s="20" customFormat="1" ht="47.25" hidden="1">
      <c r="A203" s="193"/>
      <c r="B203" s="197"/>
      <c r="C203" s="197"/>
      <c r="D203" s="200"/>
      <c r="E203" s="4" t="s">
        <v>525</v>
      </c>
      <c r="F203" s="9">
        <v>0</v>
      </c>
      <c r="G203" s="17">
        <f t="shared" si="11"/>
        <v>0</v>
      </c>
      <c r="I203" s="46"/>
    </row>
    <row r="204" spans="1:9" s="20" customFormat="1" ht="69" customHeight="1">
      <c r="A204" s="18" t="s">
        <v>434</v>
      </c>
      <c r="B204" s="4" t="s">
        <v>435</v>
      </c>
      <c r="C204" s="4" t="s">
        <v>472</v>
      </c>
      <c r="D204" s="17">
        <v>0</v>
      </c>
      <c r="E204" s="4" t="s">
        <v>502</v>
      </c>
      <c r="F204" s="19">
        <v>0</v>
      </c>
      <c r="G204" s="17">
        <f t="shared" si="11"/>
        <v>0</v>
      </c>
      <c r="I204" s="46"/>
    </row>
    <row r="205" spans="1:9" s="20" customFormat="1" ht="63">
      <c r="A205" s="193" t="s">
        <v>279</v>
      </c>
      <c r="B205" s="197" t="s">
        <v>294</v>
      </c>
      <c r="C205" s="4" t="s">
        <v>502</v>
      </c>
      <c r="D205" s="17">
        <v>0</v>
      </c>
      <c r="E205" s="4"/>
      <c r="F205" s="9"/>
      <c r="G205" s="17">
        <f t="shared" si="11"/>
        <v>0</v>
      </c>
      <c r="I205" s="46"/>
    </row>
    <row r="206" spans="1:9" s="20" customFormat="1" ht="63">
      <c r="A206" s="193"/>
      <c r="B206" s="197"/>
      <c r="C206" s="4" t="s">
        <v>527</v>
      </c>
      <c r="D206" s="17">
        <v>0</v>
      </c>
      <c r="E206" s="4" t="s">
        <v>527</v>
      </c>
      <c r="F206" s="19">
        <v>0</v>
      </c>
      <c r="G206" s="17">
        <f t="shared" si="11"/>
        <v>0</v>
      </c>
      <c r="I206" s="46"/>
    </row>
    <row r="207" spans="1:9" s="20" customFormat="1" ht="78.75" customHeight="1">
      <c r="A207" s="22" t="s">
        <v>361</v>
      </c>
      <c r="B207" s="23" t="s">
        <v>254</v>
      </c>
      <c r="C207" s="4"/>
      <c r="D207" s="24">
        <f>D209+D210+D211</f>
        <v>0</v>
      </c>
      <c r="E207" s="5"/>
      <c r="F207" s="28">
        <f>F209+F210</f>
        <v>0</v>
      </c>
      <c r="G207" s="28">
        <f aca="true" t="shared" si="12" ref="G207:G224">D207+F207</f>
        <v>0</v>
      </c>
      <c r="H207" s="47"/>
      <c r="I207" s="46"/>
    </row>
    <row r="208" spans="1:9" s="20" customFormat="1" ht="65.25" customHeight="1" hidden="1">
      <c r="A208" s="18" t="s">
        <v>382</v>
      </c>
      <c r="B208" s="4" t="s">
        <v>383</v>
      </c>
      <c r="C208" s="4" t="s">
        <v>392</v>
      </c>
      <c r="D208" s="17"/>
      <c r="E208" s="4"/>
      <c r="F208" s="12"/>
      <c r="G208" s="28">
        <f t="shared" si="12"/>
        <v>0</v>
      </c>
      <c r="I208" s="46"/>
    </row>
    <row r="209" spans="1:9" s="20" customFormat="1" ht="78.75" customHeight="1">
      <c r="A209" s="18" t="s">
        <v>290</v>
      </c>
      <c r="B209" s="4" t="s">
        <v>291</v>
      </c>
      <c r="C209" s="4" t="s">
        <v>492</v>
      </c>
      <c r="D209" s="17">
        <v>0</v>
      </c>
      <c r="E209" s="4" t="s">
        <v>492</v>
      </c>
      <c r="F209" s="12">
        <v>0</v>
      </c>
      <c r="G209" s="19">
        <f t="shared" si="12"/>
        <v>0</v>
      </c>
      <c r="H209" s="47"/>
      <c r="I209" s="46"/>
    </row>
    <row r="210" spans="1:9" s="20" customFormat="1" ht="78.75">
      <c r="A210" s="193" t="s">
        <v>292</v>
      </c>
      <c r="B210" s="197" t="s">
        <v>293</v>
      </c>
      <c r="C210" s="4" t="s">
        <v>492</v>
      </c>
      <c r="D210" s="17">
        <v>0</v>
      </c>
      <c r="E210" s="4" t="s">
        <v>492</v>
      </c>
      <c r="F210" s="12">
        <v>0</v>
      </c>
      <c r="G210" s="19">
        <f t="shared" si="12"/>
        <v>0</v>
      </c>
      <c r="H210" s="47"/>
      <c r="I210" s="46"/>
    </row>
    <row r="211" spans="1:9" s="20" customFormat="1" ht="68.25" customHeight="1">
      <c r="A211" s="193"/>
      <c r="B211" s="197"/>
      <c r="C211" s="4" t="s">
        <v>518</v>
      </c>
      <c r="D211" s="17">
        <v>0</v>
      </c>
      <c r="E211" s="4"/>
      <c r="F211" s="12"/>
      <c r="G211" s="19">
        <f t="shared" si="12"/>
        <v>0</v>
      </c>
      <c r="I211" s="46"/>
    </row>
    <row r="212" spans="1:9" s="20" customFormat="1" ht="47.25">
      <c r="A212" s="22" t="s">
        <v>370</v>
      </c>
      <c r="B212" s="23" t="s">
        <v>260</v>
      </c>
      <c r="C212" s="4"/>
      <c r="D212" s="24">
        <f>D217</f>
        <v>0</v>
      </c>
      <c r="E212" s="5"/>
      <c r="F212" s="24">
        <f>F213+F214+F215</f>
        <v>0</v>
      </c>
      <c r="G212" s="24">
        <f t="shared" si="12"/>
        <v>0</v>
      </c>
      <c r="H212" s="47"/>
      <c r="I212" s="46"/>
    </row>
    <row r="213" spans="1:9" s="20" customFormat="1" ht="47.25">
      <c r="A213" s="18" t="s">
        <v>382</v>
      </c>
      <c r="B213" s="4" t="s">
        <v>383</v>
      </c>
      <c r="C213" s="4"/>
      <c r="D213" s="17"/>
      <c r="E213" s="4" t="s">
        <v>471</v>
      </c>
      <c r="F213" s="17">
        <v>0</v>
      </c>
      <c r="G213" s="17">
        <f t="shared" si="12"/>
        <v>0</v>
      </c>
      <c r="I213" s="46"/>
    </row>
    <row r="214" spans="1:9" s="20" customFormat="1" ht="63">
      <c r="A214" s="18" t="s">
        <v>286</v>
      </c>
      <c r="B214" s="4" t="s">
        <v>287</v>
      </c>
      <c r="C214" s="4"/>
      <c r="D214" s="5"/>
      <c r="E214" s="4" t="s">
        <v>493</v>
      </c>
      <c r="F214" s="12">
        <v>0</v>
      </c>
      <c r="G214" s="17">
        <f t="shared" si="12"/>
        <v>0</v>
      </c>
      <c r="I214" s="46"/>
    </row>
    <row r="215" spans="1:9" s="20" customFormat="1" ht="79.5" customHeight="1">
      <c r="A215" s="18" t="s">
        <v>301</v>
      </c>
      <c r="B215" s="4" t="s">
        <v>302</v>
      </c>
      <c r="C215" s="4"/>
      <c r="D215" s="5"/>
      <c r="E215" s="4" t="s">
        <v>493</v>
      </c>
      <c r="F215" s="19">
        <v>0</v>
      </c>
      <c r="G215" s="17">
        <f t="shared" si="12"/>
        <v>0</v>
      </c>
      <c r="I215" s="46"/>
    </row>
    <row r="216" spans="1:9" s="20" customFormat="1" ht="78.75" hidden="1">
      <c r="A216" s="18" t="s">
        <v>290</v>
      </c>
      <c r="B216" s="4" t="s">
        <v>439</v>
      </c>
      <c r="C216" s="4"/>
      <c r="D216" s="17"/>
      <c r="E216" s="4" t="s">
        <v>492</v>
      </c>
      <c r="F216" s="19">
        <v>0</v>
      </c>
      <c r="G216" s="24">
        <f t="shared" si="12"/>
        <v>0</v>
      </c>
      <c r="I216" s="46"/>
    </row>
    <row r="217" spans="1:9" s="20" customFormat="1" ht="53.25" customHeight="1">
      <c r="A217" s="18" t="s">
        <v>279</v>
      </c>
      <c r="B217" s="4" t="s">
        <v>294</v>
      </c>
      <c r="C217" s="4" t="s">
        <v>476</v>
      </c>
      <c r="D217" s="17">
        <v>0</v>
      </c>
      <c r="E217" s="4"/>
      <c r="F217" s="19"/>
      <c r="G217" s="17">
        <f t="shared" si="12"/>
        <v>0</v>
      </c>
      <c r="I217" s="46"/>
    </row>
    <row r="218" spans="1:9" s="20" customFormat="1" ht="46.5" customHeight="1">
      <c r="A218" s="22" t="s">
        <v>369</v>
      </c>
      <c r="B218" s="23" t="s">
        <v>239</v>
      </c>
      <c r="C218" s="4"/>
      <c r="D218" s="24">
        <f>D220+D221+D223</f>
        <v>0</v>
      </c>
      <c r="E218" s="5"/>
      <c r="F218" s="27"/>
      <c r="G218" s="28">
        <f t="shared" si="12"/>
        <v>0</v>
      </c>
      <c r="I218" s="46"/>
    </row>
    <row r="219" spans="1:9" s="20" customFormat="1" ht="46.5" customHeight="1" hidden="1">
      <c r="A219" s="26" t="s">
        <v>382</v>
      </c>
      <c r="B219" s="4" t="s">
        <v>383</v>
      </c>
      <c r="C219" s="4" t="s">
        <v>402</v>
      </c>
      <c r="D219" s="21"/>
      <c r="E219" s="5"/>
      <c r="F219" s="19"/>
      <c r="G219" s="28">
        <f t="shared" si="12"/>
        <v>0</v>
      </c>
      <c r="I219" s="46"/>
    </row>
    <row r="220" spans="1:9" s="20" customFormat="1" ht="70.5" customHeight="1">
      <c r="A220" s="18" t="s">
        <v>382</v>
      </c>
      <c r="B220" s="4" t="s">
        <v>383</v>
      </c>
      <c r="C220" s="4" t="s">
        <v>503</v>
      </c>
      <c r="D220" s="21">
        <v>0</v>
      </c>
      <c r="E220" s="5"/>
      <c r="F220" s="19"/>
      <c r="G220" s="19">
        <f t="shared" si="12"/>
        <v>0</v>
      </c>
      <c r="I220" s="46"/>
    </row>
    <row r="221" spans="1:9" s="20" customFormat="1" ht="15.75">
      <c r="A221" s="26">
        <v>230000</v>
      </c>
      <c r="B221" s="4" t="s">
        <v>411</v>
      </c>
      <c r="C221" s="197" t="s">
        <v>532</v>
      </c>
      <c r="D221" s="21">
        <v>0</v>
      </c>
      <c r="E221" s="5"/>
      <c r="F221" s="27"/>
      <c r="G221" s="19">
        <f t="shared" si="12"/>
        <v>0</v>
      </c>
      <c r="I221" s="46"/>
    </row>
    <row r="222" spans="1:9" s="20" customFormat="1" ht="48" customHeight="1" hidden="1">
      <c r="A222" s="26">
        <v>210105</v>
      </c>
      <c r="B222" s="4"/>
      <c r="C222" s="197"/>
      <c r="D222" s="21">
        <v>0</v>
      </c>
      <c r="E222" s="5"/>
      <c r="F222" s="19">
        <v>0</v>
      </c>
      <c r="G222" s="19">
        <f t="shared" si="12"/>
        <v>0</v>
      </c>
      <c r="I222" s="46"/>
    </row>
    <row r="223" spans="1:9" s="20" customFormat="1" ht="33" customHeight="1">
      <c r="A223" s="18" t="s">
        <v>279</v>
      </c>
      <c r="B223" s="4" t="s">
        <v>294</v>
      </c>
      <c r="C223" s="197"/>
      <c r="D223" s="17">
        <v>0</v>
      </c>
      <c r="E223" s="4"/>
      <c r="F223" s="9"/>
      <c r="G223" s="19">
        <f t="shared" si="12"/>
        <v>0</v>
      </c>
      <c r="I223" s="46"/>
    </row>
    <row r="224" spans="1:9" s="20" customFormat="1" ht="47.25">
      <c r="A224" s="22" t="s">
        <v>410</v>
      </c>
      <c r="B224" s="23" t="s">
        <v>239</v>
      </c>
      <c r="C224" s="4"/>
      <c r="D224" s="32">
        <v>0</v>
      </c>
      <c r="E224" s="4"/>
      <c r="F224" s="24">
        <f>F226+F227</f>
        <v>0</v>
      </c>
      <c r="G224" s="24">
        <f t="shared" si="12"/>
        <v>0</v>
      </c>
      <c r="H224" s="47"/>
      <c r="I224" s="46"/>
    </row>
    <row r="225" spans="1:9" s="20" customFormat="1" ht="45" customHeight="1" hidden="1">
      <c r="A225" s="18" t="s">
        <v>303</v>
      </c>
      <c r="B225" s="4" t="s">
        <v>412</v>
      </c>
      <c r="C225" s="4"/>
      <c r="D225" s="5"/>
      <c r="E225" s="4" t="s">
        <v>420</v>
      </c>
      <c r="F225" s="12">
        <v>0</v>
      </c>
      <c r="G225" s="9">
        <v>0</v>
      </c>
      <c r="I225" s="46"/>
    </row>
    <row r="226" spans="1:9" s="20" customFormat="1" ht="51.75" customHeight="1">
      <c r="A226" s="198">
        <v>250380</v>
      </c>
      <c r="B226" s="195" t="s">
        <v>510</v>
      </c>
      <c r="C226" s="4"/>
      <c r="D226" s="5"/>
      <c r="E226" s="4" t="s">
        <v>491</v>
      </c>
      <c r="F226" s="19">
        <v>0</v>
      </c>
      <c r="G226" s="19">
        <f>F226</f>
        <v>0</v>
      </c>
      <c r="I226" s="46"/>
    </row>
    <row r="227" spans="1:9" s="20" customFormat="1" ht="51.75" customHeight="1">
      <c r="A227" s="199"/>
      <c r="B227" s="196"/>
      <c r="C227" s="4"/>
      <c r="D227" s="5"/>
      <c r="E227" s="4" t="s">
        <v>513</v>
      </c>
      <c r="F227" s="19">
        <v>0</v>
      </c>
      <c r="G227" s="19">
        <f>F227</f>
        <v>0</v>
      </c>
      <c r="I227" s="46"/>
    </row>
    <row r="228" spans="1:9" s="20" customFormat="1" ht="47.25">
      <c r="A228" s="22" t="s">
        <v>351</v>
      </c>
      <c r="B228" s="23" t="s">
        <v>242</v>
      </c>
      <c r="C228" s="4"/>
      <c r="D228" s="24">
        <f>D232+D235+D236+D237+D238+D241+D242</f>
        <v>0</v>
      </c>
      <c r="E228" s="4"/>
      <c r="F228" s="24">
        <f>F231+F234</f>
        <v>0</v>
      </c>
      <c r="G228" s="24">
        <f>D228+F228</f>
        <v>0</v>
      </c>
      <c r="H228" s="47"/>
      <c r="I228" s="46"/>
    </row>
    <row r="229" spans="1:9" s="20" customFormat="1" ht="49.5" customHeight="1" hidden="1">
      <c r="A229" s="18" t="s">
        <v>382</v>
      </c>
      <c r="B229" s="4" t="s">
        <v>383</v>
      </c>
      <c r="C229" s="4" t="s">
        <v>388</v>
      </c>
      <c r="D229" s="17"/>
      <c r="E229" s="4" t="s">
        <v>388</v>
      </c>
      <c r="F229" s="19"/>
      <c r="G229" s="9">
        <v>0</v>
      </c>
      <c r="I229" s="46"/>
    </row>
    <row r="230" spans="1:9" s="20" customFormat="1" ht="72" customHeight="1" hidden="1">
      <c r="A230" s="193" t="s">
        <v>382</v>
      </c>
      <c r="B230" s="197" t="s">
        <v>383</v>
      </c>
      <c r="C230" s="4" t="s">
        <v>503</v>
      </c>
      <c r="D230" s="17">
        <v>0</v>
      </c>
      <c r="E230" s="4"/>
      <c r="F230" s="19"/>
      <c r="G230" s="19">
        <v>0</v>
      </c>
      <c r="I230" s="46"/>
    </row>
    <row r="231" spans="1:9" s="20" customFormat="1" ht="63" customHeight="1">
      <c r="A231" s="193"/>
      <c r="B231" s="197"/>
      <c r="C231" s="4"/>
      <c r="D231" s="17"/>
      <c r="E231" s="4" t="s">
        <v>488</v>
      </c>
      <c r="F231" s="19">
        <v>0</v>
      </c>
      <c r="G231" s="19">
        <f>F231</f>
        <v>0</v>
      </c>
      <c r="I231" s="46"/>
    </row>
    <row r="232" spans="1:9" s="20" customFormat="1" ht="47.25" customHeight="1">
      <c r="A232" s="18" t="s">
        <v>296</v>
      </c>
      <c r="B232" s="4" t="s">
        <v>297</v>
      </c>
      <c r="C232" s="4" t="s">
        <v>491</v>
      </c>
      <c r="D232" s="17">
        <v>0</v>
      </c>
      <c r="E232" s="4"/>
      <c r="F232" s="19"/>
      <c r="G232" s="19">
        <f>D232</f>
        <v>0</v>
      </c>
      <c r="I232" s="46"/>
    </row>
    <row r="233" spans="1:9" s="20" customFormat="1" ht="42.75" customHeight="1" hidden="1">
      <c r="A233" s="18" t="s">
        <v>286</v>
      </c>
      <c r="B233" s="4" t="s">
        <v>287</v>
      </c>
      <c r="C233" s="4"/>
      <c r="D233" s="17"/>
      <c r="E233" s="4" t="s">
        <v>416</v>
      </c>
      <c r="F233" s="19">
        <v>0</v>
      </c>
      <c r="G233" s="9">
        <v>0</v>
      </c>
      <c r="I233" s="46"/>
    </row>
    <row r="234" spans="1:9" s="20" customFormat="1" ht="95.25" customHeight="1">
      <c r="A234" s="18" t="s">
        <v>273</v>
      </c>
      <c r="B234" s="4" t="s">
        <v>441</v>
      </c>
      <c r="C234" s="4"/>
      <c r="D234" s="17"/>
      <c r="E234" s="4" t="s">
        <v>501</v>
      </c>
      <c r="F234" s="19">
        <v>0</v>
      </c>
      <c r="G234" s="19">
        <f>F234</f>
        <v>0</v>
      </c>
      <c r="I234" s="46"/>
    </row>
    <row r="235" spans="1:9" s="20" customFormat="1" ht="47.25">
      <c r="A235" s="193" t="s">
        <v>279</v>
      </c>
      <c r="B235" s="197" t="s">
        <v>294</v>
      </c>
      <c r="C235" s="4" t="s">
        <v>473</v>
      </c>
      <c r="D235" s="17">
        <v>0</v>
      </c>
      <c r="E235" s="4"/>
      <c r="F235" s="9"/>
      <c r="G235" s="19">
        <f>D235</f>
        <v>0</v>
      </c>
      <c r="I235" s="46"/>
    </row>
    <row r="236" spans="1:9" s="20" customFormat="1" ht="47.25">
      <c r="A236" s="193"/>
      <c r="B236" s="197"/>
      <c r="C236" s="4" t="s">
        <v>491</v>
      </c>
      <c r="D236" s="17">
        <v>0</v>
      </c>
      <c r="E236" s="4"/>
      <c r="F236" s="9"/>
      <c r="G236" s="19">
        <f aca="true" t="shared" si="13" ref="G236:G242">D236</f>
        <v>0</v>
      </c>
      <c r="I236" s="46"/>
    </row>
    <row r="237" spans="1:9" s="20" customFormat="1" ht="63">
      <c r="A237" s="193"/>
      <c r="B237" s="197"/>
      <c r="C237" s="4" t="s">
        <v>477</v>
      </c>
      <c r="D237" s="17">
        <v>0</v>
      </c>
      <c r="E237" s="4"/>
      <c r="F237" s="9"/>
      <c r="G237" s="19">
        <f t="shared" si="13"/>
        <v>0</v>
      </c>
      <c r="I237" s="46"/>
    </row>
    <row r="238" spans="1:9" s="20" customFormat="1" ht="47.25">
      <c r="A238" s="193"/>
      <c r="B238" s="197"/>
      <c r="C238" s="4" t="s">
        <v>482</v>
      </c>
      <c r="D238" s="17">
        <v>0</v>
      </c>
      <c r="E238" s="4"/>
      <c r="F238" s="9"/>
      <c r="G238" s="19">
        <f t="shared" si="13"/>
        <v>0</v>
      </c>
      <c r="I238" s="46"/>
    </row>
    <row r="239" spans="1:9" s="20" customFormat="1" ht="45.75" customHeight="1" hidden="1">
      <c r="A239" s="193"/>
      <c r="B239" s="197"/>
      <c r="C239" s="4"/>
      <c r="D239" s="5"/>
      <c r="E239" s="4"/>
      <c r="F239" s="9"/>
      <c r="G239" s="19">
        <f t="shared" si="13"/>
        <v>0</v>
      </c>
      <c r="I239" s="46"/>
    </row>
    <row r="240" spans="1:9" s="20" customFormat="1" ht="56.25" customHeight="1" hidden="1">
      <c r="A240" s="193"/>
      <c r="B240" s="197"/>
      <c r="C240" s="4"/>
      <c r="D240" s="5"/>
      <c r="E240" s="4"/>
      <c r="F240" s="9"/>
      <c r="G240" s="19">
        <f t="shared" si="13"/>
        <v>0</v>
      </c>
      <c r="I240" s="46"/>
    </row>
    <row r="241" spans="1:9" s="20" customFormat="1" ht="63">
      <c r="A241" s="193"/>
      <c r="B241" s="197"/>
      <c r="C241" s="4" t="s">
        <v>494</v>
      </c>
      <c r="D241" s="17">
        <v>0</v>
      </c>
      <c r="E241" s="4"/>
      <c r="F241" s="9"/>
      <c r="G241" s="19">
        <f t="shared" si="13"/>
        <v>0</v>
      </c>
      <c r="I241" s="46"/>
    </row>
    <row r="242" spans="1:9" s="20" customFormat="1" ht="63.75" customHeight="1">
      <c r="A242" s="193"/>
      <c r="B242" s="197"/>
      <c r="C242" s="4" t="s">
        <v>503</v>
      </c>
      <c r="D242" s="17">
        <v>0</v>
      </c>
      <c r="E242" s="4"/>
      <c r="F242" s="9"/>
      <c r="G242" s="19">
        <f t="shared" si="13"/>
        <v>0</v>
      </c>
      <c r="I242" s="46"/>
    </row>
    <row r="243" spans="1:9" s="20" customFormat="1" ht="47.25">
      <c r="A243" s="22" t="s">
        <v>352</v>
      </c>
      <c r="B243" s="23" t="s">
        <v>245</v>
      </c>
      <c r="C243" s="4"/>
      <c r="D243" s="24">
        <f>D245+D249+D251+D252+D253+D254</f>
        <v>0</v>
      </c>
      <c r="E243" s="23"/>
      <c r="F243" s="24">
        <f>F244+F245+F246+F248</f>
        <v>0</v>
      </c>
      <c r="G243" s="24">
        <f>D243+F243</f>
        <v>0</v>
      </c>
      <c r="H243" s="47"/>
      <c r="I243" s="46"/>
    </row>
    <row r="244" spans="1:9" s="20" customFormat="1" ht="43.5" customHeight="1">
      <c r="A244" s="18" t="s">
        <v>382</v>
      </c>
      <c r="B244" s="4" t="s">
        <v>383</v>
      </c>
      <c r="C244" s="4"/>
      <c r="D244" s="17"/>
      <c r="E244" s="4" t="s">
        <v>488</v>
      </c>
      <c r="F244" s="19">
        <v>0</v>
      </c>
      <c r="G244" s="19">
        <f>F244</f>
        <v>0</v>
      </c>
      <c r="I244" s="46"/>
    </row>
    <row r="245" spans="1:9" s="20" customFormat="1" ht="50.25" customHeight="1">
      <c r="A245" s="193" t="s">
        <v>296</v>
      </c>
      <c r="B245" s="197" t="s">
        <v>297</v>
      </c>
      <c r="C245" s="4" t="s">
        <v>491</v>
      </c>
      <c r="D245" s="17">
        <v>0</v>
      </c>
      <c r="E245" s="4" t="s">
        <v>491</v>
      </c>
      <c r="F245" s="19">
        <v>0</v>
      </c>
      <c r="G245" s="19">
        <f>D245+F245</f>
        <v>0</v>
      </c>
      <c r="I245" s="46"/>
    </row>
    <row r="246" spans="1:9" s="20" customFormat="1" ht="47.25">
      <c r="A246" s="193"/>
      <c r="B246" s="197"/>
      <c r="C246" s="4"/>
      <c r="D246" s="17"/>
      <c r="E246" s="35" t="s">
        <v>484</v>
      </c>
      <c r="F246" s="39">
        <v>0</v>
      </c>
      <c r="G246" s="39">
        <f>F246</f>
        <v>0</v>
      </c>
      <c r="I246" s="46"/>
    </row>
    <row r="247" spans="1:9" s="20" customFormat="1" ht="21.75" customHeight="1" hidden="1">
      <c r="A247" s="18" t="s">
        <v>286</v>
      </c>
      <c r="B247" s="4" t="s">
        <v>287</v>
      </c>
      <c r="C247" s="4"/>
      <c r="D247" s="17"/>
      <c r="E247" s="4"/>
      <c r="F247" s="19"/>
      <c r="G247" s="19">
        <v>0</v>
      </c>
      <c r="I247" s="46"/>
    </row>
    <row r="248" spans="1:9" s="20" customFormat="1" ht="99.75" customHeight="1">
      <c r="A248" s="18" t="s">
        <v>273</v>
      </c>
      <c r="B248" s="4" t="s">
        <v>441</v>
      </c>
      <c r="C248" s="4"/>
      <c r="D248" s="17"/>
      <c r="E248" s="4" t="s">
        <v>501</v>
      </c>
      <c r="F248" s="19">
        <v>0</v>
      </c>
      <c r="G248" s="19">
        <f>F248</f>
        <v>0</v>
      </c>
      <c r="I248" s="46"/>
    </row>
    <row r="249" spans="1:9" s="20" customFormat="1" ht="47.25">
      <c r="A249" s="193" t="s">
        <v>279</v>
      </c>
      <c r="B249" s="197" t="s">
        <v>294</v>
      </c>
      <c r="C249" s="4" t="s">
        <v>473</v>
      </c>
      <c r="D249" s="17">
        <v>0</v>
      </c>
      <c r="E249" s="4"/>
      <c r="F249" s="9"/>
      <c r="G249" s="19">
        <f aca="true" t="shared" si="14" ref="G249:G254">D249</f>
        <v>0</v>
      </c>
      <c r="I249" s="46"/>
    </row>
    <row r="250" spans="1:9" s="20" customFormat="1" ht="34.5" customHeight="1" hidden="1">
      <c r="A250" s="193"/>
      <c r="B250" s="197"/>
      <c r="C250" s="4"/>
      <c r="D250" s="17"/>
      <c r="E250" s="4"/>
      <c r="F250" s="9"/>
      <c r="G250" s="19">
        <f t="shared" si="14"/>
        <v>0</v>
      </c>
      <c r="I250" s="46"/>
    </row>
    <row r="251" spans="1:9" s="20" customFormat="1" ht="63">
      <c r="A251" s="193"/>
      <c r="B251" s="197"/>
      <c r="C251" s="4" t="s">
        <v>477</v>
      </c>
      <c r="D251" s="17">
        <v>0</v>
      </c>
      <c r="E251" s="4"/>
      <c r="F251" s="9"/>
      <c r="G251" s="19">
        <f t="shared" si="14"/>
        <v>0</v>
      </c>
      <c r="I251" s="46"/>
    </row>
    <row r="252" spans="1:9" s="20" customFormat="1" ht="47.25">
      <c r="A252" s="193"/>
      <c r="B252" s="197"/>
      <c r="C252" s="4" t="s">
        <v>482</v>
      </c>
      <c r="D252" s="17">
        <v>0</v>
      </c>
      <c r="E252" s="4"/>
      <c r="F252" s="9"/>
      <c r="G252" s="19">
        <f t="shared" si="14"/>
        <v>0</v>
      </c>
      <c r="I252" s="46"/>
    </row>
    <row r="253" spans="1:9" s="20" customFormat="1" ht="47.25">
      <c r="A253" s="193"/>
      <c r="B253" s="197"/>
      <c r="C253" s="4" t="s">
        <v>491</v>
      </c>
      <c r="D253" s="17">
        <v>0</v>
      </c>
      <c r="E253" s="4"/>
      <c r="F253" s="9"/>
      <c r="G253" s="19">
        <f t="shared" si="14"/>
        <v>0</v>
      </c>
      <c r="I253" s="46"/>
    </row>
    <row r="254" spans="1:9" s="20" customFormat="1" ht="63">
      <c r="A254" s="193"/>
      <c r="B254" s="197"/>
      <c r="C254" s="4" t="s">
        <v>494</v>
      </c>
      <c r="D254" s="17">
        <v>0</v>
      </c>
      <c r="E254" s="4"/>
      <c r="F254" s="9"/>
      <c r="G254" s="19">
        <f t="shared" si="14"/>
        <v>0</v>
      </c>
      <c r="I254" s="46"/>
    </row>
    <row r="255" spans="1:9" s="20" customFormat="1" ht="47.25">
      <c r="A255" s="22" t="s">
        <v>353</v>
      </c>
      <c r="B255" s="23" t="s">
        <v>246</v>
      </c>
      <c r="C255" s="4"/>
      <c r="D255" s="24">
        <f>D257+D260+D261+D262+D263+D265+D266</f>
        <v>0</v>
      </c>
      <c r="E255" s="23"/>
      <c r="F255" s="24">
        <f>F256+F257+F258+F259</f>
        <v>0</v>
      </c>
      <c r="G255" s="24">
        <f>D255+F255</f>
        <v>0</v>
      </c>
      <c r="H255" s="47"/>
      <c r="I255" s="46"/>
    </row>
    <row r="256" spans="1:9" s="20" customFormat="1" ht="52.5" customHeight="1">
      <c r="A256" s="18" t="s">
        <v>382</v>
      </c>
      <c r="B256" s="4" t="s">
        <v>383</v>
      </c>
      <c r="C256" s="4"/>
      <c r="D256" s="17"/>
      <c r="E256" s="4" t="s">
        <v>488</v>
      </c>
      <c r="F256" s="19">
        <v>0</v>
      </c>
      <c r="G256" s="19">
        <f>F256</f>
        <v>0</v>
      </c>
      <c r="I256" s="46"/>
    </row>
    <row r="257" spans="1:9" s="20" customFormat="1" ht="56.25" customHeight="1">
      <c r="A257" s="18" t="s">
        <v>296</v>
      </c>
      <c r="B257" s="4" t="s">
        <v>297</v>
      </c>
      <c r="C257" s="4" t="s">
        <v>491</v>
      </c>
      <c r="D257" s="17">
        <v>0</v>
      </c>
      <c r="E257" s="4" t="s">
        <v>491</v>
      </c>
      <c r="F257" s="19">
        <v>0</v>
      </c>
      <c r="G257" s="19">
        <f>D257+F257</f>
        <v>0</v>
      </c>
      <c r="I257" s="46"/>
    </row>
    <row r="258" spans="1:9" s="20" customFormat="1" ht="47.25">
      <c r="A258" s="18" t="s">
        <v>286</v>
      </c>
      <c r="B258" s="4" t="s">
        <v>287</v>
      </c>
      <c r="C258" s="4"/>
      <c r="D258" s="17"/>
      <c r="E258" s="4" t="s">
        <v>491</v>
      </c>
      <c r="F258" s="19">
        <v>0</v>
      </c>
      <c r="G258" s="19">
        <f>F258</f>
        <v>0</v>
      </c>
      <c r="I258" s="46"/>
    </row>
    <row r="259" spans="1:9" s="20" customFormat="1" ht="99.75" customHeight="1">
      <c r="A259" s="18" t="s">
        <v>273</v>
      </c>
      <c r="B259" s="4" t="s">
        <v>441</v>
      </c>
      <c r="C259" s="4"/>
      <c r="D259" s="17"/>
      <c r="E259" s="4" t="s">
        <v>501</v>
      </c>
      <c r="F259" s="19">
        <v>0</v>
      </c>
      <c r="G259" s="19">
        <f>F259</f>
        <v>0</v>
      </c>
      <c r="I259" s="46"/>
    </row>
    <row r="260" spans="1:9" s="20" customFormat="1" ht="47.25">
      <c r="A260" s="193" t="s">
        <v>279</v>
      </c>
      <c r="B260" s="197" t="s">
        <v>294</v>
      </c>
      <c r="C260" s="4" t="s">
        <v>473</v>
      </c>
      <c r="D260" s="17">
        <v>0</v>
      </c>
      <c r="E260" s="4"/>
      <c r="F260" s="9"/>
      <c r="G260" s="19">
        <f>D260</f>
        <v>0</v>
      </c>
      <c r="I260" s="46"/>
    </row>
    <row r="261" spans="1:9" s="20" customFormat="1" ht="47.25">
      <c r="A261" s="193"/>
      <c r="B261" s="197"/>
      <c r="C261" s="4" t="s">
        <v>491</v>
      </c>
      <c r="D261" s="17">
        <v>0</v>
      </c>
      <c r="E261" s="4"/>
      <c r="F261" s="9"/>
      <c r="G261" s="19">
        <f aca="true" t="shared" si="15" ref="G261:G266">D261</f>
        <v>0</v>
      </c>
      <c r="I261" s="46"/>
    </row>
    <row r="262" spans="1:9" s="20" customFormat="1" ht="63">
      <c r="A262" s="193"/>
      <c r="B262" s="197"/>
      <c r="C262" s="4" t="s">
        <v>477</v>
      </c>
      <c r="D262" s="17">
        <v>0</v>
      </c>
      <c r="E262" s="4"/>
      <c r="F262" s="9"/>
      <c r="G262" s="19">
        <f t="shared" si="15"/>
        <v>0</v>
      </c>
      <c r="I262" s="46"/>
    </row>
    <row r="263" spans="1:9" s="20" customFormat="1" ht="47.25">
      <c r="A263" s="193"/>
      <c r="B263" s="197"/>
      <c r="C263" s="4" t="s">
        <v>482</v>
      </c>
      <c r="D263" s="17">
        <v>0</v>
      </c>
      <c r="E263" s="4"/>
      <c r="F263" s="9"/>
      <c r="G263" s="19">
        <f t="shared" si="15"/>
        <v>0</v>
      </c>
      <c r="I263" s="46"/>
    </row>
    <row r="264" spans="1:9" s="20" customFormat="1" ht="21.75" customHeight="1" hidden="1">
      <c r="A264" s="193"/>
      <c r="B264" s="197"/>
      <c r="C264" s="4"/>
      <c r="D264" s="5"/>
      <c r="E264" s="4"/>
      <c r="F264" s="9"/>
      <c r="G264" s="19">
        <f t="shared" si="15"/>
        <v>0</v>
      </c>
      <c r="I264" s="46"/>
    </row>
    <row r="265" spans="1:9" s="20" customFormat="1" ht="63">
      <c r="A265" s="193"/>
      <c r="B265" s="197"/>
      <c r="C265" s="4" t="s">
        <v>494</v>
      </c>
      <c r="D265" s="17">
        <v>0</v>
      </c>
      <c r="E265" s="4"/>
      <c r="F265" s="9"/>
      <c r="G265" s="19">
        <f t="shared" si="15"/>
        <v>0</v>
      </c>
      <c r="I265" s="46"/>
    </row>
    <row r="266" spans="1:9" s="20" customFormat="1" ht="66.75" customHeight="1">
      <c r="A266" s="193"/>
      <c r="B266" s="197"/>
      <c r="C266" s="4" t="s">
        <v>503</v>
      </c>
      <c r="D266" s="17">
        <v>0</v>
      </c>
      <c r="E266" s="4"/>
      <c r="F266" s="9"/>
      <c r="G266" s="19">
        <f t="shared" si="15"/>
        <v>0</v>
      </c>
      <c r="I266" s="46"/>
    </row>
    <row r="267" spans="1:9" s="20" customFormat="1" ht="47.25">
      <c r="A267" s="22" t="s">
        <v>354</v>
      </c>
      <c r="B267" s="23" t="s">
        <v>247</v>
      </c>
      <c r="C267" s="4"/>
      <c r="D267" s="24">
        <f>D269+D271+D272+D273+D274+D275+D276</f>
        <v>0</v>
      </c>
      <c r="E267" s="23"/>
      <c r="F267" s="24">
        <f>F268+F269+F270</f>
        <v>0</v>
      </c>
      <c r="G267" s="28">
        <f>D267+F267</f>
        <v>0</v>
      </c>
      <c r="H267" s="48"/>
      <c r="I267" s="46"/>
    </row>
    <row r="268" spans="1:9" s="20" customFormat="1" ht="47.25">
      <c r="A268" s="18" t="s">
        <v>382</v>
      </c>
      <c r="B268" s="4" t="s">
        <v>383</v>
      </c>
      <c r="C268" s="4"/>
      <c r="D268" s="17"/>
      <c r="E268" s="4" t="s">
        <v>488</v>
      </c>
      <c r="F268" s="19">
        <v>0</v>
      </c>
      <c r="G268" s="19">
        <f>F268</f>
        <v>0</v>
      </c>
      <c r="H268" s="33"/>
      <c r="I268" s="46"/>
    </row>
    <row r="269" spans="1:9" s="20" customFormat="1" ht="66" customHeight="1">
      <c r="A269" s="18" t="s">
        <v>296</v>
      </c>
      <c r="B269" s="4" t="s">
        <v>297</v>
      </c>
      <c r="C269" s="4" t="s">
        <v>491</v>
      </c>
      <c r="D269" s="17">
        <v>0</v>
      </c>
      <c r="E269" s="4" t="s">
        <v>491</v>
      </c>
      <c r="F269" s="19">
        <v>0</v>
      </c>
      <c r="G269" s="19">
        <f>D269+F269</f>
        <v>0</v>
      </c>
      <c r="I269" s="46"/>
    </row>
    <row r="270" spans="1:9" s="20" customFormat="1" ht="55.5" customHeight="1">
      <c r="A270" s="18" t="s">
        <v>286</v>
      </c>
      <c r="B270" s="4" t="s">
        <v>287</v>
      </c>
      <c r="C270" s="4"/>
      <c r="D270" s="17"/>
      <c r="E270" s="4" t="s">
        <v>491</v>
      </c>
      <c r="F270" s="19">
        <v>0</v>
      </c>
      <c r="G270" s="19">
        <f>F270</f>
        <v>0</v>
      </c>
      <c r="I270" s="46"/>
    </row>
    <row r="271" spans="1:9" s="20" customFormat="1" ht="47.25">
      <c r="A271" s="193" t="s">
        <v>279</v>
      </c>
      <c r="B271" s="197" t="s">
        <v>294</v>
      </c>
      <c r="C271" s="4" t="s">
        <v>473</v>
      </c>
      <c r="D271" s="17">
        <v>0</v>
      </c>
      <c r="E271" s="4"/>
      <c r="F271" s="9"/>
      <c r="G271" s="19">
        <f aca="true" t="shared" si="16" ref="G271:G276">D271</f>
        <v>0</v>
      </c>
      <c r="I271" s="46"/>
    </row>
    <row r="272" spans="1:9" s="20" customFormat="1" ht="47.25">
      <c r="A272" s="193"/>
      <c r="B272" s="197"/>
      <c r="C272" s="4" t="s">
        <v>491</v>
      </c>
      <c r="D272" s="17">
        <v>0</v>
      </c>
      <c r="E272" s="4"/>
      <c r="F272" s="9"/>
      <c r="G272" s="19">
        <f t="shared" si="16"/>
        <v>0</v>
      </c>
      <c r="I272" s="46"/>
    </row>
    <row r="273" spans="1:9" s="20" customFormat="1" ht="63">
      <c r="A273" s="193"/>
      <c r="B273" s="197"/>
      <c r="C273" s="4" t="s">
        <v>477</v>
      </c>
      <c r="D273" s="17">
        <v>0</v>
      </c>
      <c r="E273" s="4"/>
      <c r="F273" s="9"/>
      <c r="G273" s="19">
        <f t="shared" si="16"/>
        <v>0</v>
      </c>
      <c r="I273" s="46"/>
    </row>
    <row r="274" spans="1:9" s="20" customFormat="1" ht="47.25">
      <c r="A274" s="193"/>
      <c r="B274" s="197"/>
      <c r="C274" s="4" t="s">
        <v>482</v>
      </c>
      <c r="D274" s="17">
        <v>0</v>
      </c>
      <c r="E274" s="4"/>
      <c r="F274" s="9"/>
      <c r="G274" s="19">
        <f t="shared" si="16"/>
        <v>0</v>
      </c>
      <c r="I274" s="46"/>
    </row>
    <row r="275" spans="1:9" s="20" customFormat="1" ht="63">
      <c r="A275" s="193"/>
      <c r="B275" s="197"/>
      <c r="C275" s="4" t="s">
        <v>494</v>
      </c>
      <c r="D275" s="17">
        <v>0</v>
      </c>
      <c r="E275" s="4"/>
      <c r="F275" s="9"/>
      <c r="G275" s="19">
        <f t="shared" si="16"/>
        <v>0</v>
      </c>
      <c r="I275" s="46"/>
    </row>
    <row r="276" spans="1:9" s="20" customFormat="1" ht="63.75" customHeight="1">
      <c r="A276" s="193"/>
      <c r="B276" s="197"/>
      <c r="C276" s="4" t="s">
        <v>503</v>
      </c>
      <c r="D276" s="17">
        <v>0</v>
      </c>
      <c r="E276" s="4"/>
      <c r="F276" s="9"/>
      <c r="G276" s="19">
        <f t="shared" si="16"/>
        <v>0</v>
      </c>
      <c r="I276" s="46"/>
    </row>
    <row r="277" spans="1:9" s="33" customFormat="1" ht="47.25">
      <c r="A277" s="22" t="s">
        <v>355</v>
      </c>
      <c r="B277" s="23" t="s">
        <v>248</v>
      </c>
      <c r="C277" s="23"/>
      <c r="D277" s="24">
        <f>D279+D281+D283+D285+D287+D288+D289+D290+D291+D292</f>
        <v>0</v>
      </c>
      <c r="E277" s="23"/>
      <c r="F277" s="24">
        <f>F280+F284</f>
        <v>0</v>
      </c>
      <c r="G277" s="24">
        <f>D277+F277</f>
        <v>0</v>
      </c>
      <c r="H277" s="48"/>
      <c r="I277" s="46"/>
    </row>
    <row r="278" spans="1:9" s="33" customFormat="1" ht="55.5" customHeight="1" hidden="1">
      <c r="A278" s="18" t="s">
        <v>382</v>
      </c>
      <c r="B278" s="4" t="s">
        <v>383</v>
      </c>
      <c r="C278" s="4" t="s">
        <v>389</v>
      </c>
      <c r="D278" s="17"/>
      <c r="E278" s="4" t="s">
        <v>389</v>
      </c>
      <c r="F278" s="19"/>
      <c r="G278" s="19">
        <v>0</v>
      </c>
      <c r="I278" s="46"/>
    </row>
    <row r="279" spans="1:9" s="33" customFormat="1" ht="69" customHeight="1">
      <c r="A279" s="191" t="s">
        <v>382</v>
      </c>
      <c r="B279" s="195" t="s">
        <v>383</v>
      </c>
      <c r="C279" s="4" t="s">
        <v>503</v>
      </c>
      <c r="D279" s="17">
        <v>0</v>
      </c>
      <c r="E279" s="4"/>
      <c r="F279" s="19"/>
      <c r="G279" s="19">
        <f>D279</f>
        <v>0</v>
      </c>
      <c r="I279" s="46"/>
    </row>
    <row r="280" spans="1:9" s="33" customFormat="1" ht="54.75" customHeight="1">
      <c r="A280" s="192"/>
      <c r="B280" s="196"/>
      <c r="C280" s="4"/>
      <c r="D280" s="17"/>
      <c r="E280" s="4" t="s">
        <v>488</v>
      </c>
      <c r="F280" s="19">
        <v>0</v>
      </c>
      <c r="G280" s="19">
        <f>F280</f>
        <v>0</v>
      </c>
      <c r="I280" s="46"/>
    </row>
    <row r="281" spans="1:9" s="20" customFormat="1" ht="49.5" customHeight="1">
      <c r="A281" s="193" t="s">
        <v>296</v>
      </c>
      <c r="B281" s="197" t="s">
        <v>297</v>
      </c>
      <c r="C281" s="4" t="s">
        <v>491</v>
      </c>
      <c r="D281" s="17">
        <v>0</v>
      </c>
      <c r="E281" s="4"/>
      <c r="F281" s="19"/>
      <c r="G281" s="19">
        <f>D281</f>
        <v>0</v>
      </c>
      <c r="I281" s="46"/>
    </row>
    <row r="282" spans="1:9" s="20" customFormat="1" ht="47.25" hidden="1">
      <c r="A282" s="193"/>
      <c r="B282" s="197"/>
      <c r="C282" s="4"/>
      <c r="D282" s="17"/>
      <c r="E282" s="35" t="s">
        <v>484</v>
      </c>
      <c r="F282" s="39">
        <v>0</v>
      </c>
      <c r="G282" s="39">
        <v>0</v>
      </c>
      <c r="I282" s="46"/>
    </row>
    <row r="283" spans="1:9" s="20" customFormat="1" ht="47.25">
      <c r="A283" s="18" t="s">
        <v>457</v>
      </c>
      <c r="B283" s="4" t="s">
        <v>294</v>
      </c>
      <c r="C283" s="4" t="s">
        <v>479</v>
      </c>
      <c r="D283" s="17">
        <v>0</v>
      </c>
      <c r="E283" s="4"/>
      <c r="F283" s="19"/>
      <c r="G283" s="19">
        <f>D283</f>
        <v>0</v>
      </c>
      <c r="I283" s="46"/>
    </row>
    <row r="284" spans="1:9" s="20" customFormat="1" ht="93.75" customHeight="1">
      <c r="A284" s="18" t="s">
        <v>273</v>
      </c>
      <c r="B284" s="4" t="s">
        <v>441</v>
      </c>
      <c r="C284" s="4"/>
      <c r="D284" s="17"/>
      <c r="E284" s="4" t="s">
        <v>501</v>
      </c>
      <c r="F284" s="19">
        <v>0</v>
      </c>
      <c r="G284" s="19">
        <f>F284</f>
        <v>0</v>
      </c>
      <c r="I284" s="46"/>
    </row>
    <row r="285" spans="1:9" s="20" customFormat="1" ht="47.25">
      <c r="A285" s="193" t="s">
        <v>279</v>
      </c>
      <c r="B285" s="197" t="s">
        <v>294</v>
      </c>
      <c r="C285" s="4" t="s">
        <v>473</v>
      </c>
      <c r="D285" s="17">
        <v>0</v>
      </c>
      <c r="E285" s="4"/>
      <c r="F285" s="9"/>
      <c r="G285" s="19">
        <f>D285</f>
        <v>0</v>
      </c>
      <c r="I285" s="46"/>
    </row>
    <row r="286" spans="1:9" s="20" customFormat="1" ht="21" customHeight="1" hidden="1">
      <c r="A286" s="193"/>
      <c r="B286" s="197"/>
      <c r="C286" s="4"/>
      <c r="D286" s="17"/>
      <c r="E286" s="4"/>
      <c r="F286" s="9"/>
      <c r="G286" s="19">
        <f aca="true" t="shared" si="17" ref="G286:G292">D286</f>
        <v>0</v>
      </c>
      <c r="I286" s="46"/>
    </row>
    <row r="287" spans="1:9" s="20" customFormat="1" ht="63">
      <c r="A287" s="193"/>
      <c r="B287" s="197"/>
      <c r="C287" s="4" t="s">
        <v>478</v>
      </c>
      <c r="D287" s="17">
        <v>0</v>
      </c>
      <c r="E287" s="4"/>
      <c r="F287" s="9"/>
      <c r="G287" s="19">
        <f t="shared" si="17"/>
        <v>0</v>
      </c>
      <c r="I287" s="46"/>
    </row>
    <row r="288" spans="1:9" s="20" customFormat="1" ht="63">
      <c r="A288" s="193"/>
      <c r="B288" s="197"/>
      <c r="C288" s="4" t="s">
        <v>477</v>
      </c>
      <c r="D288" s="17">
        <v>0</v>
      </c>
      <c r="E288" s="4"/>
      <c r="F288" s="9"/>
      <c r="G288" s="19">
        <f t="shared" si="17"/>
        <v>0</v>
      </c>
      <c r="I288" s="46"/>
    </row>
    <row r="289" spans="1:9" s="20" customFormat="1" ht="47.25">
      <c r="A289" s="193"/>
      <c r="B289" s="197"/>
      <c r="C289" s="4" t="s">
        <v>482</v>
      </c>
      <c r="D289" s="17">
        <v>0</v>
      </c>
      <c r="E289" s="4"/>
      <c r="F289" s="9"/>
      <c r="G289" s="19">
        <f t="shared" si="17"/>
        <v>0</v>
      </c>
      <c r="I289" s="46"/>
    </row>
    <row r="290" spans="1:9" s="20" customFormat="1" ht="63">
      <c r="A290" s="193"/>
      <c r="B290" s="197"/>
      <c r="C290" s="4" t="s">
        <v>494</v>
      </c>
      <c r="D290" s="17">
        <v>0</v>
      </c>
      <c r="E290" s="4"/>
      <c r="F290" s="9"/>
      <c r="G290" s="19">
        <f t="shared" si="17"/>
        <v>0</v>
      </c>
      <c r="I290" s="46"/>
    </row>
    <row r="291" spans="1:9" s="20" customFormat="1" ht="47.25">
      <c r="A291" s="193"/>
      <c r="B291" s="197"/>
      <c r="C291" s="4" t="s">
        <v>491</v>
      </c>
      <c r="D291" s="17">
        <v>0</v>
      </c>
      <c r="E291" s="4"/>
      <c r="F291" s="9"/>
      <c r="G291" s="19">
        <f t="shared" si="17"/>
        <v>0</v>
      </c>
      <c r="I291" s="46"/>
    </row>
    <row r="292" spans="1:9" s="20" customFormat="1" ht="65.25" customHeight="1">
      <c r="A292" s="193"/>
      <c r="B292" s="197"/>
      <c r="C292" s="4" t="s">
        <v>503</v>
      </c>
      <c r="D292" s="17">
        <v>0</v>
      </c>
      <c r="E292" s="4"/>
      <c r="F292" s="9"/>
      <c r="G292" s="19">
        <f t="shared" si="17"/>
        <v>0</v>
      </c>
      <c r="I292" s="46"/>
    </row>
    <row r="293" spans="1:9" s="33" customFormat="1" ht="47.25">
      <c r="A293" s="22" t="s">
        <v>356</v>
      </c>
      <c r="B293" s="23" t="s">
        <v>249</v>
      </c>
      <c r="C293" s="23"/>
      <c r="D293" s="24">
        <f>D296+D298+D300+D301+D302+D303+D304</f>
        <v>0</v>
      </c>
      <c r="E293" s="23"/>
      <c r="F293" s="24">
        <f>F294+F295+F296+F297</f>
        <v>0</v>
      </c>
      <c r="G293" s="28">
        <f>D293+F293</f>
        <v>0</v>
      </c>
      <c r="H293" s="48"/>
      <c r="I293" s="46"/>
    </row>
    <row r="294" spans="1:9" s="33" customFormat="1" ht="49.5" customHeight="1">
      <c r="A294" s="18" t="s">
        <v>382</v>
      </c>
      <c r="B294" s="4" t="s">
        <v>383</v>
      </c>
      <c r="C294" s="4"/>
      <c r="D294" s="17"/>
      <c r="E294" s="4" t="s">
        <v>488</v>
      </c>
      <c r="F294" s="19">
        <v>0</v>
      </c>
      <c r="G294" s="19">
        <f>F294</f>
        <v>0</v>
      </c>
      <c r="I294" s="46"/>
    </row>
    <row r="295" spans="1:9" s="33" customFormat="1" ht="49.5" customHeight="1">
      <c r="A295" s="18" t="s">
        <v>286</v>
      </c>
      <c r="B295" s="4" t="s">
        <v>287</v>
      </c>
      <c r="C295" s="4"/>
      <c r="D295" s="17"/>
      <c r="E295" s="4" t="s">
        <v>491</v>
      </c>
      <c r="F295" s="19">
        <v>0</v>
      </c>
      <c r="G295" s="19">
        <f>F295</f>
        <v>0</v>
      </c>
      <c r="I295" s="46"/>
    </row>
    <row r="296" spans="1:9" s="20" customFormat="1" ht="48" customHeight="1">
      <c r="A296" s="18" t="s">
        <v>296</v>
      </c>
      <c r="B296" s="4" t="s">
        <v>297</v>
      </c>
      <c r="C296" s="4" t="s">
        <v>491</v>
      </c>
      <c r="D296" s="17">
        <v>0</v>
      </c>
      <c r="E296" s="4" t="s">
        <v>491</v>
      </c>
      <c r="F296" s="19">
        <v>0</v>
      </c>
      <c r="G296" s="19">
        <f>D296+F296</f>
        <v>0</v>
      </c>
      <c r="I296" s="46"/>
    </row>
    <row r="297" spans="1:9" s="20" customFormat="1" ht="100.5" customHeight="1">
      <c r="A297" s="18" t="s">
        <v>273</v>
      </c>
      <c r="B297" s="4" t="s">
        <v>441</v>
      </c>
      <c r="C297" s="4"/>
      <c r="D297" s="17"/>
      <c r="E297" s="4" t="s">
        <v>501</v>
      </c>
      <c r="F297" s="19">
        <v>0</v>
      </c>
      <c r="G297" s="19">
        <f>F297</f>
        <v>0</v>
      </c>
      <c r="I297" s="46"/>
    </row>
    <row r="298" spans="1:9" s="20" customFormat="1" ht="47.25">
      <c r="A298" s="193" t="s">
        <v>279</v>
      </c>
      <c r="B298" s="197" t="s">
        <v>294</v>
      </c>
      <c r="C298" s="4" t="s">
        <v>473</v>
      </c>
      <c r="D298" s="17">
        <v>0</v>
      </c>
      <c r="E298" s="4"/>
      <c r="F298" s="9"/>
      <c r="G298" s="19">
        <f aca="true" t="shared" si="18" ref="G298:G304">D298</f>
        <v>0</v>
      </c>
      <c r="I298" s="46"/>
    </row>
    <row r="299" spans="1:9" s="20" customFormat="1" ht="30.75" customHeight="1" hidden="1">
      <c r="A299" s="193"/>
      <c r="B299" s="197"/>
      <c r="C299" s="4"/>
      <c r="D299" s="17"/>
      <c r="E299" s="4"/>
      <c r="F299" s="9"/>
      <c r="G299" s="19">
        <f t="shared" si="18"/>
        <v>0</v>
      </c>
      <c r="I299" s="46"/>
    </row>
    <row r="300" spans="1:9" s="20" customFormat="1" ht="63">
      <c r="A300" s="193"/>
      <c r="B300" s="197"/>
      <c r="C300" s="4" t="s">
        <v>477</v>
      </c>
      <c r="D300" s="17">
        <v>0</v>
      </c>
      <c r="E300" s="4"/>
      <c r="F300" s="9"/>
      <c r="G300" s="19">
        <f t="shared" si="18"/>
        <v>0</v>
      </c>
      <c r="I300" s="46"/>
    </row>
    <row r="301" spans="1:9" s="20" customFormat="1" ht="47.25">
      <c r="A301" s="193"/>
      <c r="B301" s="197"/>
      <c r="C301" s="4" t="s">
        <v>482</v>
      </c>
      <c r="D301" s="17">
        <v>0</v>
      </c>
      <c r="E301" s="4"/>
      <c r="F301" s="9"/>
      <c r="G301" s="19">
        <f t="shared" si="18"/>
        <v>0</v>
      </c>
      <c r="I301" s="46"/>
    </row>
    <row r="302" spans="1:9" s="20" customFormat="1" ht="63">
      <c r="A302" s="193"/>
      <c r="B302" s="197"/>
      <c r="C302" s="4" t="s">
        <v>494</v>
      </c>
      <c r="D302" s="17">
        <v>0</v>
      </c>
      <c r="E302" s="4"/>
      <c r="F302" s="9"/>
      <c r="G302" s="19">
        <f t="shared" si="18"/>
        <v>0</v>
      </c>
      <c r="I302" s="46"/>
    </row>
    <row r="303" spans="1:9" s="20" customFormat="1" ht="47.25">
      <c r="A303" s="193"/>
      <c r="B303" s="197"/>
      <c r="C303" s="4" t="s">
        <v>491</v>
      </c>
      <c r="D303" s="17">
        <v>0</v>
      </c>
      <c r="E303" s="4"/>
      <c r="F303" s="9"/>
      <c r="G303" s="19">
        <f t="shared" si="18"/>
        <v>0</v>
      </c>
      <c r="I303" s="46"/>
    </row>
    <row r="304" spans="1:9" s="20" customFormat="1" ht="69" customHeight="1">
      <c r="A304" s="193"/>
      <c r="B304" s="197"/>
      <c r="C304" s="4" t="s">
        <v>503</v>
      </c>
      <c r="D304" s="17">
        <v>0</v>
      </c>
      <c r="E304" s="4"/>
      <c r="F304" s="9"/>
      <c r="G304" s="19">
        <f t="shared" si="18"/>
        <v>0</v>
      </c>
      <c r="I304" s="46"/>
    </row>
    <row r="305" spans="1:9" s="20" customFormat="1" ht="46.5" customHeight="1">
      <c r="A305" s="22" t="s">
        <v>357</v>
      </c>
      <c r="B305" s="23" t="s">
        <v>250</v>
      </c>
      <c r="C305" s="4"/>
      <c r="D305" s="24">
        <f>D306+D308+D309+D311+D312+D314+D315+D316</f>
        <v>0</v>
      </c>
      <c r="E305" s="4"/>
      <c r="F305" s="24">
        <f>F307</f>
        <v>0</v>
      </c>
      <c r="G305" s="24">
        <f>D305+F305</f>
        <v>0</v>
      </c>
      <c r="H305" s="47"/>
      <c r="I305" s="46"/>
    </row>
    <row r="306" spans="1:9" s="20" customFormat="1" ht="67.5" customHeight="1">
      <c r="A306" s="193" t="s">
        <v>382</v>
      </c>
      <c r="B306" s="197" t="s">
        <v>383</v>
      </c>
      <c r="C306" s="4" t="s">
        <v>503</v>
      </c>
      <c r="D306" s="17">
        <v>0</v>
      </c>
      <c r="E306" s="4"/>
      <c r="F306" s="24"/>
      <c r="G306" s="19">
        <f>D306</f>
        <v>0</v>
      </c>
      <c r="H306" s="47"/>
      <c r="I306" s="46"/>
    </row>
    <row r="307" spans="1:9" s="20" customFormat="1" ht="64.5" customHeight="1">
      <c r="A307" s="193"/>
      <c r="B307" s="197"/>
      <c r="C307" s="4"/>
      <c r="D307" s="17"/>
      <c r="E307" s="4" t="s">
        <v>488</v>
      </c>
      <c r="F307" s="19">
        <v>0</v>
      </c>
      <c r="G307" s="19">
        <f>F307</f>
        <v>0</v>
      </c>
      <c r="I307" s="46"/>
    </row>
    <row r="308" spans="1:9" s="20" customFormat="1" ht="45.75" customHeight="1">
      <c r="A308" s="18" t="s">
        <v>296</v>
      </c>
      <c r="B308" s="4" t="s">
        <v>297</v>
      </c>
      <c r="C308" s="4" t="s">
        <v>491</v>
      </c>
      <c r="D308" s="17">
        <v>0</v>
      </c>
      <c r="E308" s="4"/>
      <c r="F308" s="19"/>
      <c r="G308" s="19">
        <f>D308</f>
        <v>0</v>
      </c>
      <c r="I308" s="46"/>
    </row>
    <row r="309" spans="1:9" s="20" customFormat="1" ht="47.25">
      <c r="A309" s="193" t="s">
        <v>279</v>
      </c>
      <c r="B309" s="197" t="s">
        <v>294</v>
      </c>
      <c r="C309" s="4" t="s">
        <v>473</v>
      </c>
      <c r="D309" s="17">
        <v>0</v>
      </c>
      <c r="E309" s="4"/>
      <c r="F309" s="9"/>
      <c r="G309" s="19">
        <f aca="true" t="shared" si="19" ref="G309:G316">D309</f>
        <v>0</v>
      </c>
      <c r="I309" s="46"/>
    </row>
    <row r="310" spans="1:9" s="20" customFormat="1" ht="15.75" customHeight="1" hidden="1">
      <c r="A310" s="193"/>
      <c r="B310" s="197"/>
      <c r="C310" s="4"/>
      <c r="D310" s="17"/>
      <c r="E310" s="4"/>
      <c r="F310" s="19">
        <v>0</v>
      </c>
      <c r="G310" s="19">
        <f t="shared" si="19"/>
        <v>0</v>
      </c>
      <c r="I310" s="46"/>
    </row>
    <row r="311" spans="1:9" s="20" customFormat="1" ht="63">
      <c r="A311" s="193"/>
      <c r="B311" s="197"/>
      <c r="C311" s="4" t="s">
        <v>477</v>
      </c>
      <c r="D311" s="17">
        <v>0</v>
      </c>
      <c r="E311" s="4"/>
      <c r="F311" s="9"/>
      <c r="G311" s="19">
        <f t="shared" si="19"/>
        <v>0</v>
      </c>
      <c r="I311" s="46"/>
    </row>
    <row r="312" spans="1:9" s="20" customFormat="1" ht="47.25">
      <c r="A312" s="193"/>
      <c r="B312" s="197"/>
      <c r="C312" s="4" t="s">
        <v>482</v>
      </c>
      <c r="D312" s="17">
        <v>0</v>
      </c>
      <c r="E312" s="4"/>
      <c r="F312" s="9"/>
      <c r="G312" s="19">
        <f t="shared" si="19"/>
        <v>0</v>
      </c>
      <c r="I312" s="46"/>
    </row>
    <row r="313" spans="1:9" s="20" customFormat="1" ht="24.75" customHeight="1" hidden="1">
      <c r="A313" s="193"/>
      <c r="B313" s="197"/>
      <c r="C313" s="4"/>
      <c r="D313" s="5"/>
      <c r="E313" s="4"/>
      <c r="F313" s="9"/>
      <c r="G313" s="19">
        <f t="shared" si="19"/>
        <v>0</v>
      </c>
      <c r="I313" s="46"/>
    </row>
    <row r="314" spans="1:9" s="20" customFormat="1" ht="63">
      <c r="A314" s="193"/>
      <c r="B314" s="197"/>
      <c r="C314" s="4" t="s">
        <v>494</v>
      </c>
      <c r="D314" s="17">
        <v>0</v>
      </c>
      <c r="E314" s="4"/>
      <c r="F314" s="9"/>
      <c r="G314" s="19">
        <f t="shared" si="19"/>
        <v>0</v>
      </c>
      <c r="I314" s="46"/>
    </row>
    <row r="315" spans="1:9" s="20" customFormat="1" ht="47.25">
      <c r="A315" s="193"/>
      <c r="B315" s="197"/>
      <c r="C315" s="4" t="s">
        <v>491</v>
      </c>
      <c r="D315" s="17">
        <v>0</v>
      </c>
      <c r="E315" s="4"/>
      <c r="F315" s="9"/>
      <c r="G315" s="19">
        <f t="shared" si="19"/>
        <v>0</v>
      </c>
      <c r="I315" s="46"/>
    </row>
    <row r="316" spans="1:9" s="20" customFormat="1" ht="68.25" customHeight="1">
      <c r="A316" s="193"/>
      <c r="B316" s="197"/>
      <c r="C316" s="4" t="s">
        <v>503</v>
      </c>
      <c r="D316" s="17">
        <v>0</v>
      </c>
      <c r="E316" s="4"/>
      <c r="F316" s="9"/>
      <c r="G316" s="19">
        <f t="shared" si="19"/>
        <v>0</v>
      </c>
      <c r="I316" s="46"/>
    </row>
    <row r="317" spans="1:11" s="34" customFormat="1" ht="15.75">
      <c r="A317" s="23"/>
      <c r="B317" s="23" t="s">
        <v>268</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194" t="s">
        <v>417</v>
      </c>
      <c r="B319" s="194"/>
      <c r="C319" s="66"/>
      <c r="D319" s="67"/>
      <c r="E319" s="54"/>
      <c r="F319" s="57" t="s">
        <v>418</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A319:B319"/>
    <mergeCell ref="A281:A282"/>
    <mergeCell ref="B281:B282"/>
    <mergeCell ref="A285:A292"/>
    <mergeCell ref="B285:B292"/>
    <mergeCell ref="A298:A304"/>
    <mergeCell ref="A306:A307"/>
    <mergeCell ref="B306:B307"/>
    <mergeCell ref="A309:A316"/>
    <mergeCell ref="B309:B316"/>
    <mergeCell ref="A249:A254"/>
    <mergeCell ref="B249:B254"/>
    <mergeCell ref="B298:B304"/>
    <mergeCell ref="A260:A266"/>
    <mergeCell ref="B260:B266"/>
    <mergeCell ref="A271:A276"/>
    <mergeCell ref="B271:B276"/>
    <mergeCell ref="A279:A280"/>
    <mergeCell ref="B279:B280"/>
    <mergeCell ref="A245:A246"/>
    <mergeCell ref="B245:B246"/>
    <mergeCell ref="A205:A206"/>
    <mergeCell ref="B205:B206"/>
    <mergeCell ref="A210:A211"/>
    <mergeCell ref="B210:B211"/>
    <mergeCell ref="A230:A231"/>
    <mergeCell ref="B230:B231"/>
    <mergeCell ref="A235:A242"/>
    <mergeCell ref="B235:B242"/>
    <mergeCell ref="C221:C223"/>
    <mergeCell ref="A226:A227"/>
    <mergeCell ref="B226:B227"/>
    <mergeCell ref="A199:A200"/>
    <mergeCell ref="B199:B200"/>
    <mergeCell ref="A201:A203"/>
    <mergeCell ref="B201:B203"/>
    <mergeCell ref="C201:C203"/>
    <mergeCell ref="A153:A154"/>
    <mergeCell ref="B153:B154"/>
    <mergeCell ref="D202:D203"/>
    <mergeCell ref="A164:A166"/>
    <mergeCell ref="B164:B166"/>
    <mergeCell ref="A169:A170"/>
    <mergeCell ref="B169:B170"/>
    <mergeCell ref="A182:A184"/>
    <mergeCell ref="B182:B184"/>
    <mergeCell ref="A125:A127"/>
    <mergeCell ref="B125:B127"/>
    <mergeCell ref="A128:A129"/>
    <mergeCell ref="B128:B129"/>
    <mergeCell ref="A162:A163"/>
    <mergeCell ref="B162:B163"/>
    <mergeCell ref="A134:A138"/>
    <mergeCell ref="B134:B138"/>
    <mergeCell ref="A150:A151"/>
    <mergeCell ref="B150:B151"/>
    <mergeCell ref="A159:A160"/>
    <mergeCell ref="B159:B160"/>
    <mergeCell ref="A155:A157"/>
    <mergeCell ref="B155:B157"/>
    <mergeCell ref="A106:A107"/>
    <mergeCell ref="B106:B107"/>
    <mergeCell ref="A130:A132"/>
    <mergeCell ref="B130:B132"/>
    <mergeCell ref="A110:A111"/>
    <mergeCell ref="B110:B111"/>
    <mergeCell ref="B112:B114"/>
    <mergeCell ref="A113:A114"/>
    <mergeCell ref="A123:A124"/>
    <mergeCell ref="B123:B124"/>
    <mergeCell ref="A108:A109"/>
    <mergeCell ref="B108:B109"/>
    <mergeCell ref="A91:A92"/>
    <mergeCell ref="B91:B92"/>
    <mergeCell ref="A94:A96"/>
    <mergeCell ref="B94:B96"/>
    <mergeCell ref="A97:A98"/>
    <mergeCell ref="B97:B98"/>
    <mergeCell ref="A101:A105"/>
    <mergeCell ref="B101:B105"/>
    <mergeCell ref="A83:A85"/>
    <mergeCell ref="B83:B85"/>
    <mergeCell ref="A62:A63"/>
    <mergeCell ref="B62:B63"/>
    <mergeCell ref="A64:A66"/>
    <mergeCell ref="B64:B66"/>
    <mergeCell ref="A77:A79"/>
    <mergeCell ref="B77:B79"/>
    <mergeCell ref="A80:A82"/>
    <mergeCell ref="B80:B82"/>
    <mergeCell ref="A72:A76"/>
    <mergeCell ref="B72:B76"/>
    <mergeCell ref="A43:A45"/>
    <mergeCell ref="B43:B45"/>
    <mergeCell ref="A46:A50"/>
    <mergeCell ref="B46:B50"/>
    <mergeCell ref="A58:A60"/>
    <mergeCell ref="B58:B60"/>
    <mergeCell ref="B16:B19"/>
    <mergeCell ref="A34:A36"/>
    <mergeCell ref="B34:B36"/>
    <mergeCell ref="C68:C69"/>
    <mergeCell ref="A37:A42"/>
    <mergeCell ref="B37:B42"/>
    <mergeCell ref="A23:A30"/>
    <mergeCell ref="B23:B30"/>
    <mergeCell ref="C16:C19"/>
    <mergeCell ref="A5:G5"/>
    <mergeCell ref="B8:B9"/>
    <mergeCell ref="C8:D8"/>
    <mergeCell ref="E8:F8"/>
    <mergeCell ref="A12:A13"/>
    <mergeCell ref="B12:B13"/>
    <mergeCell ref="A14:A15"/>
    <mergeCell ref="B14:B15"/>
    <mergeCell ref="A16:A19"/>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2015-12-25T07:11:01Z</cp:lastPrinted>
  <dcterms:created xsi:type="dcterms:W3CDTF">1996-10-08T23:32:33Z</dcterms:created>
  <dcterms:modified xsi:type="dcterms:W3CDTF">2016-03-02T05:39:39Z</dcterms:modified>
  <cp:category/>
  <cp:version/>
  <cp:contentType/>
  <cp:contentStatus/>
</cp:coreProperties>
</file>