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825" yWindow="65521" windowWidth="10710" windowHeight="8115" activeTab="0"/>
  </bookViews>
  <sheets>
    <sheet name="бюджет 2016" sheetId="1" r:id="rId1"/>
  </sheets>
  <externalReferences>
    <externalReference r:id="rId4"/>
  </externalReferences>
  <definedNames>
    <definedName name="_xlnm.Print_Titles" localSheetId="0">'бюджет 2016'!$9:$9</definedName>
    <definedName name="_xlnm.Print_Area" localSheetId="0">'бюджет 2016'!$A$1:$I$839</definedName>
  </definedNames>
  <calcPr fullCalcOnLoad="1"/>
</workbook>
</file>

<file path=xl/sharedStrings.xml><?xml version="1.0" encoding="utf-8"?>
<sst xmlns="http://schemas.openxmlformats.org/spreadsheetml/2006/main" count="1914" uniqueCount="758">
  <si>
    <t>Заходи щодо відновлення і підтримання сприятливого гідрологічного режиму та санітарного стану річок. Розчистка русла балки Поповка м.Запоріжжя</t>
  </si>
  <si>
    <t>Реконструкція зливової каналізації по вул. Тургенєва в м. Запоріжжя</t>
  </si>
  <si>
    <t xml:space="preserve">Будівництво дороги до каналізаційної насосної станції №3 по вул. Лізи Чайкіної  м.Запоріжжя </t>
  </si>
  <si>
    <t>Реконструкція площі Т.Г.Шевченка з прилеглою територією у Шевченківському районі  м.Запоріжжя</t>
  </si>
  <si>
    <t>Ліквідація аварійного стану ділянки самопливного каналізаційного колектору від вул.Будьоного до майданчику ЦОС-2 в м.Запоріжжя. Укріплення схилу між ПК-46 - ПК-47 і відновлення рельєфу місцевості</t>
  </si>
  <si>
    <t>Будівництво декоративних підпірних стін від вул.Правда до вул.Перемога (проектні та будівельні роботи)</t>
  </si>
  <si>
    <t>Реконструкція ділянки пішохідної алеї від вул.Правда до вул.Патріотична (проектні та будівельні роботи)</t>
  </si>
  <si>
    <t>Будівництво світлофорного об'єкту з пішохідним визивним пристроєм ПВП по вул. Яценка в районі парку Перемоги у м.Запоріжжі</t>
  </si>
  <si>
    <t>Реконструкція теплового вузла багатоквартирного житлового будинку по вул.40 років Радянської України,78 у м.Запоріжжі</t>
  </si>
  <si>
    <t>вул.Узбекистанська, 9а</t>
  </si>
  <si>
    <t>Реконструкція мереж зовнішнього освітлення Дамби (розділювальна смуга) в м.Запоріжжі</t>
  </si>
  <si>
    <t>Будівництво мереж зовнішнього освітлення у парку Трудової слави (майданчик "Фортеця") в м.Запоріжжі</t>
  </si>
  <si>
    <t>Будівництво мереж зовнішнього освітлення у парку Трудової слави (майданчик для заняття паркуром) в м.Запоріжжі</t>
  </si>
  <si>
    <t>Будівля котельні по вул.Карпенка-Карого, 21-Б, м.Запоріжжя - ліквідація аварійного стану</t>
  </si>
  <si>
    <t>Реконструкція розділювальної смуги на Прибережній магістралі від вул. Української до вул. Глісерної з будівництвом світлофорних об"єктів у м. Запоріжжя (проектні та будівельні роботи)</t>
  </si>
  <si>
    <t>Реконструкція водопроводу DN 250 мм на селище Креміно з території ЗТПВ Абразивного комбінату м.Запоріжжя (проектні роботи)</t>
  </si>
  <si>
    <t>Перелік об'єктів, видатки на які у 2016 році будуть проводитися за рахунок коштів бюджету розвитку</t>
  </si>
  <si>
    <t>КП "Центр упрвління інформаційнии технологіями"</t>
  </si>
  <si>
    <t>Міське комунальне підприємство "Основаніє"</t>
  </si>
  <si>
    <t>СКП "Запорізька ритуальна служба"</t>
  </si>
  <si>
    <t>Комунальне підприємство "Запоріжміськсвітло"</t>
  </si>
  <si>
    <t xml:space="preserve">Концерн "Міські теплові мережі"  </t>
  </si>
  <si>
    <t>Комунальне підприємство "Водоканал"</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</si>
  <si>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</si>
  <si>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гімназії № 28  по вул.Лермонтова, 16 Орджонікідзевського району м.Запоріжжя</t>
  </si>
  <si>
    <t>Термомодернізація будівлі міського територіального центру соціального обслуговування (надання соціальних послуг) за адресою: вул.Парамонова, 11а (проектні роботи)</t>
  </si>
  <si>
    <t>Реконструкція контактної мережі тролейбусу від вул.Кияшка (т.А) по вул.Кремлівській (т.Б)</t>
  </si>
  <si>
    <r>
      <t>Реконструкція мереж зовнішнього освітлення по</t>
    </r>
    <r>
      <rPr>
        <sz val="14"/>
        <color indexed="10"/>
        <rFont val="Times New Roman"/>
        <family val="1"/>
      </rPr>
      <t xml:space="preserve"> вул. Тополіна   ТП-52 у м. Запоріжжя </t>
    </r>
  </si>
  <si>
    <t>Ліквідація аварійного стану водопровідних мереж д-600мм по вул. Виробничій (від вул. Магістральної до вул. К.Карого) в м. Запоріжжі</t>
  </si>
  <si>
    <t>Ліквідація аварійного стану водопровідних мереж Д=600мм по вул. Виробничій (від вул. К.Карого до камери №8 по вул.Колерова) у м. Запоріжжя</t>
  </si>
  <si>
    <t>Винос водогону з–під житлової забудови по вул. Першотравневій (від вул. Кооперативної до вул. Української, 92) м. Запоріжжя</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</si>
  <si>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</si>
  <si>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</si>
  <si>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Ліквідація аварійного стану водопроводу Ø500 мм по вул.Круговій від ж.б. №59 до вул.Паралельної (винесення водопроводу з території заводу «Мотор Січ») в м. Запоріжжі</t>
  </si>
  <si>
    <t>Ліквідація аварійного стану водопроводу Д=450мм по вул. Запорізькій (від Набережної магістралі до вул.Дзержинського) м.Запоріжжя</t>
  </si>
  <si>
    <t>Ліквідація аварійного стану водопровідних мереж по вул. Космічній Ø700 та по вул. Радгоспній Ø400 в м. Запоріжжі.</t>
  </si>
  <si>
    <t xml:space="preserve">Ліквідація аварійного стану  водопроводу Ø500 по вул.Огнеупорній (від вул. Глазунова до вул. Фундаментальної) в м. Запоріжжя </t>
  </si>
  <si>
    <t>Реконструкція водопроводу Д=400мм по вул.Радгоспній від вул.Парамонова до вул.Польовій м.Запоріжжя</t>
  </si>
  <si>
    <t>Реконструкція водоводу діаметром 500мм на території ДніпроГЕС</t>
  </si>
  <si>
    <t>Реконструкція водоводу Д=800мм по балці Панській в районі кладовища "Бугайова" в Заводському районі м. Запоріжжя</t>
  </si>
  <si>
    <t>Бак гарячого водопостачання V=400м3 ЦТП-6 по вул.Парамонова, 11б м.Запоріжжя - реконструкція</t>
  </si>
  <si>
    <t>Теплова мережа по вул.Артема від ТК110а до ТК123, м.Запоріжжя - реконструкція</t>
  </si>
  <si>
    <t>Центральний тепловий пункт по вул.Патріотична,37 м.Запоріжжя – модернізація технологічної схеми (технічне переоснащення)</t>
  </si>
  <si>
    <t>Понижувальна насосна по бул.Гвардійському,137, м.Запоріжжя – технічне переоснащення та модернізація технологічної схеми із заміною водопідігрівачів ГВП</t>
  </si>
  <si>
    <t>Будівництво дитячих майданчиків  на прибудинковій території житлового фонду</t>
  </si>
  <si>
    <t>Будівництво спортивних майданчиків  на прибудинковій території житлового фонду</t>
  </si>
  <si>
    <t>Реконструкція мостового переходу через залізницю по вул. Заводській в м.Запоріжжі (проектні роботи)</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</si>
  <si>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(будівельні роботи)</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</si>
  <si>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(будівельні роботи)</t>
  </si>
  <si>
    <t>Реконструкція мереж зовнішнього освітлення по вул. Українська (від пр.Леніна  до Прибережної магістралі) у м.Запоріжжі</t>
  </si>
  <si>
    <t>Реконструкція мереж зовнішнього освітлення по вул. Північне шосе в м.Запоріжжі</t>
  </si>
  <si>
    <t xml:space="preserve">Реконструкція мереж зовнішнього освітлення по вул. Яворницького в м.Запоріжжі </t>
  </si>
  <si>
    <t>Реконструкція мереж зовнішнього освітлення по вул. Шишкіна в м.Запоріжжі</t>
  </si>
  <si>
    <t>Реконструкція мереж зовнішнього освітлення по вул. Першотравнева у м.Запоріжжі</t>
  </si>
  <si>
    <t>Реконструкція мереж зовнішнього освітлення по вул. Єднання у м.Запоріжжі</t>
  </si>
  <si>
    <t>Реконструкція мереж зовнішнього освітлення по вул. Сталеварів (на ділянці від вул. Заводський до вул. 40 років Радянської України) в м.Запоріжжі</t>
  </si>
  <si>
    <t>Реконструкція мереж зовнішнього освітлення по вул. Гагаріна (на ділянці від пр. Леніна до вул. Патріотична) в м.Запоріжжі</t>
  </si>
  <si>
    <t>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t>
  </si>
  <si>
    <t>Реконструкція мереж зовнішнього освітлення по пр. Радянський, навколо БК Хортицький в м.Запоріжжі</t>
  </si>
  <si>
    <t>Реконструкція мереж зовнішнього освітлення по вул. Новгородська (на ділянці від вул. Жукова до залізничного мосту) в м.Запоріжжі</t>
  </si>
  <si>
    <t>Реконструкція мереж зовнішнього освітлення по вул. Силова в м.Запоріжжі</t>
  </si>
  <si>
    <t>Реконструкція мереж зовнішнього освітлення по вул. Славутича в м.Запоріжжі</t>
  </si>
  <si>
    <t>Реконструкція мереж зовнішнього освітлення по вул. Санаторна в м.Запоріжжі</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</si>
  <si>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</si>
  <si>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пров. Глибокий в м.Запоріжжі</t>
  </si>
  <si>
    <t>Будівництво мереж зовнішнього освітлення по вул.Донецька-вул.Зелена у м.Запоріжжі</t>
  </si>
  <si>
    <t xml:space="preserve">Будівництво мереж зовнішнього освітлення Прибережна магістраль (рятувальна станція КП "Титан") у м.Запоріжжі  </t>
  </si>
  <si>
    <t>Будівництво мереж зовнішнього освітлення по вул. Скеляста у м.Запоріжжі</t>
  </si>
  <si>
    <t xml:space="preserve">Будівництво мереж зовнішнього освітлення по вул. Аджарська у м.Запоріжжі </t>
  </si>
  <si>
    <t>Будівництво мереж зовнішнього освітлення по вул. Рилєєва, 7-18 у м. Запоріжжі</t>
  </si>
  <si>
    <t>Будівництво мереж зовнішнього освітлення по вул.Васильєва у м.Запоріжжі</t>
  </si>
  <si>
    <t>Будівництво мереж зовнішнього освітлення по пров. Глибокий у м.Запоріжжі</t>
  </si>
  <si>
    <t>Будівництво мереж зовнішнього освітлення по вул. Каспійська (від вул.Відмінна до вул.Футбольна) у м.Запоріжжі</t>
  </si>
  <si>
    <t>Будівництво мереж зовнішнього освітлення вулиці Кам'янсько-Дніпровська у м. Запоріжжі</t>
  </si>
  <si>
    <t>Будівництво мереж зовнішнього освітлення вулиці Салавата-Юлаєва у м. Запоріжжі</t>
  </si>
  <si>
    <t>Будівництва мереж зовнішнього освітлення по вул. Азовській у м.Запоріжжі</t>
  </si>
  <si>
    <t>Будівництво мереж зовнішнього освітлення по  пров. Вузький у  м. Запоріжжі</t>
  </si>
  <si>
    <t>Будівництво мереж зовнішнього освітлення по вул. Морфлотська у м.Запоріжжі</t>
  </si>
  <si>
    <t xml:space="preserve">Будівництво мереж зовнішнього освітлення по вул. Олеко Дундича у   м.Запоріжжі  </t>
  </si>
  <si>
    <t xml:space="preserve">Будівництво мереж зовнішнього освітлення по вул. Початкова у м.Запоріжжі </t>
  </si>
  <si>
    <t xml:space="preserve">Будівництво мереж зовнішнього освітлення по  пров. Сріблястий у  м. Запоріжжі  </t>
  </si>
  <si>
    <t xml:space="preserve">Будівництво мереж зовнішнього освітлення по вул. Овочівництва на о. Хортиця </t>
  </si>
  <si>
    <t>Будівництво світлофорного об'єкту із визивним пристроєм для пішохідів на перехресті вул. Культурна - Таманська в м.Запоріжжя</t>
  </si>
  <si>
    <t>Реконструкція світлофорного об'єкту із визивним пристроєм для пішохідів  на перехресті  вул.Діагональна - зуп. "ЗФЗ" в м.Запоріжжя</t>
  </si>
  <si>
    <t>Капітальні вкладення (нерозподілені видатки)</t>
  </si>
  <si>
    <t>Технічне переоснащення центральних теплових пунктів Орджонікідзевського району м.Запоріжжя.Центральний тепловий пункт по вул.Сталеварів, 7</t>
  </si>
  <si>
    <r>
      <t>Реконструкція вул.Рекордної від вул. Портова до вул. Алюмінева (проектні роботи)</t>
    </r>
    <r>
      <rPr>
        <b/>
        <sz val="14"/>
        <color indexed="10"/>
        <rFont val="Times New Roman"/>
        <family val="1"/>
      </rPr>
      <t xml:space="preserve"> </t>
    </r>
  </si>
  <si>
    <t>Реконструкція будівлі дошкільного навчального закладу № 144 Комунарського району м.Запоріжжя (проектні та будівельні роботи)</t>
  </si>
  <si>
    <t>Реконструкція приміщення спортивного комплексу на території дитячої спортивної та юнацької школи "Локомотив"</t>
  </si>
  <si>
    <t>Реконструкція будівлі загальноосвітньої школи І-ІІІ ступенів № 75 по вул.Історична,92 Заводського району м.Запоріжжя</t>
  </si>
  <si>
    <t>Реконструкція будівлі Міського Палацу дитячої та юнацької творчості, за адресою: пл.Леніна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</si>
  <si>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</si>
  <si>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</si>
  <si>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</si>
  <si>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Реконструкція філії Центру надання адміністративних послуг Заводського району в м.Запоріжжя (по вул.Лізи Чайкіної, 56)</t>
  </si>
  <si>
    <t xml:space="preserve">Реконструкція Центру надання адміністративних послуг Центральний по бул.Центральному, б.27 в м.Запоріжжя </t>
  </si>
  <si>
    <t xml:space="preserve">Реконструкція філії Центру надання адміністративних послуг Ленінського та Хортицького районів по вул.Кияшко буд.22 в м.Запоріжжя </t>
  </si>
  <si>
    <t>Реконструкція філії Центру надання адміністративних послуг Комунарського району в м.Запоріжжя (по вул.Чумаченка, 32 )</t>
  </si>
  <si>
    <t>Реконструкція житлового будинку  по вул.Республіканська, 88 в м.Запоріжжя</t>
  </si>
  <si>
    <t>Реконструкція житлового будинку по вул.Ракетній, 38а в м.Запоріжжя</t>
  </si>
  <si>
    <t>Житловий будинок по бул. Вінтера,50 - реконструкція в м.Запоріжжя</t>
  </si>
  <si>
    <t>Житловий будинок по вул.Дзержинського, 52 - реконструкція в м.Запоріжжі</t>
  </si>
  <si>
    <t>Реконструкція житлового будинку № 4 по пл. Профспілок м.Запоріжжя</t>
  </si>
  <si>
    <t>Теплові мережі по вул.Лізи Чайкіна, Тенісна, Алмазна, Республіканська, м.Запоріжжя - реконструкція</t>
  </si>
  <si>
    <t>Кабельна лінія 6кВ РП-25 п/ст. Зелений Яр. м.Запоріжжя - технічне переоснащення</t>
  </si>
  <si>
    <t>Теплова мережа від котельні по провулку Зустрічний, 10, м.Запоріжжя - реконструкція</t>
  </si>
  <si>
    <t>Технічне переоснащення центральних теплових пунктів Орджонікідзевського району м.Запоріжжя. Центральний тепловий пункт по вул.Сталеварів, 13</t>
  </si>
  <si>
    <t>Теплові мережі по вул.Ногіна-Дегтярьова, м.Запоріжжя - технічне переоснащення із заміною теплової ізоляції</t>
  </si>
  <si>
    <t xml:space="preserve">Реконструкція зливової каналізації по вул. Задніпровській в м. Запоріжжя (будівельні роботи) </t>
  </si>
  <si>
    <t xml:space="preserve">Будівництво світлофорного об'єкту з визивним пристроєм для пішоходів на перехресті вул.Б.Хмельницького - вул.Леонова в м.Запоріжжя </t>
  </si>
  <si>
    <t>Будівництво світлофорного об'єкту на перехресті вул. Радгоспної - вул. Магара в м.Запоріжжя</t>
  </si>
  <si>
    <t>Реконструкція світлофорного об'єкту на перехресті  вул.8 Березня - вул. Іванова в м.Запоріжжя</t>
  </si>
  <si>
    <t xml:space="preserve">Будівництво мереж зовнішнього освітлення  пров.Кедровий (від вул. Учительської до вул.Каспійської) у м. Запоріжжі </t>
  </si>
  <si>
    <t>Будівництво мереж зовнішнього освітлення по пров.Якутський (від вул. Панфьорова до вул.Паторжинського)  у м.Запоріжжі</t>
  </si>
  <si>
    <t>Реконструкція Дніпровської водопровідної станції № 1 (ДВС-1) у м. Запоріжжі (розробка техніко-економічного обґрунтування)</t>
  </si>
  <si>
    <t>Реконструкція вул. Уральської від вул. Кругової до вул. Чарівної  в Шевченківському районі м. Запоріжжя</t>
  </si>
  <si>
    <t xml:space="preserve">Реконструкція вулично- шляхової мережі   по вул. Грибоєдова  від Щасливої до вул. Тобольської у Ленінському районі м. Запоріжжя </t>
  </si>
  <si>
    <t xml:space="preserve">Реконструкція вулиці Жуковського від вул.Леппіка до вул.Залізничної у Жовтневому районі м.Запоріжжі </t>
  </si>
  <si>
    <t>Будівництво мереж зовнішнього освітлення по вул. Крамського у м. Запоріжжі</t>
  </si>
  <si>
    <t>Р.О.Пидорич</t>
  </si>
  <si>
    <t xml:space="preserve"> Технічне переоснащення приміщень комунального закладу "Орбіта" з встановленням систем пожежогасіння та системи пожежної сигналізації по вул. Лермонтова, 9 м.Запоріжжя</t>
  </si>
  <si>
    <t>Департамент надання реєстраційних послуг міської ради</t>
  </si>
  <si>
    <t>Реконструкція автодороги Запоріжжя-Підпорожнянка на Дніпровську водопровідну станцію (ДВС-1) в районі шлакових відвалів ВАТ "Запоріжсталь" у м.Запоріжжя</t>
  </si>
  <si>
    <t>Реконструкція котельні по вул.Задніпровська, 7, м.Запоріжжя (ліквідація аварійного стану)</t>
  </si>
  <si>
    <t xml:space="preserve">Завершення будівництва по вул. Калнишевського, вул. Дорошенка, вул. Рубана (зовнішнє освітлення та дороги) </t>
  </si>
  <si>
    <t>Будівництво теплової мережі до ІІІ-ої секції житлового будинку по вул.Дзержинського,114 (м.Заплріжжя)</t>
  </si>
  <si>
    <t xml:space="preserve">Будівництво дорожнього полотна пров.Ставропольський в м. Запоріжжя </t>
  </si>
  <si>
    <t>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t>
  </si>
  <si>
    <t>Реконструкція приміщень роздягальні та комп'ютерного класу навчально-виховного оздоровчого комплексу  № 110  по вул.Стешенка,19 Комунарського району м.Запоріжжя</t>
  </si>
  <si>
    <t>Нове будівництво дошкільного навчального закладу № 49 в мікрорайоні № 6 по вул.Бородинська м.Запоріжжі (проектні роботи та експертиза)</t>
  </si>
  <si>
    <t>Реконструкція будівлі дошкільного навчального закладу №186 по вул.12 Квітня, 2а, м.Запоріжжя (проектні та будівельні роботи)</t>
  </si>
  <si>
    <t>Реконструкція будівлі дошкільного навчального закладу №77 по пр. Маяковського, 3-б Орджонікідзевського району, м. Запоріжжя (проектні та будівельні роботи)</t>
  </si>
  <si>
    <t xml:space="preserve">Реконструкція будівель та інженерних комунікацій КУ «Міська клінічна лікарня екстреної та швидкої медичної допомоги" по вул. Перемоги, 80 м.Запоріжжя (проектні та будівельні роботи) </t>
  </si>
  <si>
    <t>070501</t>
  </si>
  <si>
    <t>0930</t>
  </si>
  <si>
    <t>Професійно-технічні заклади освіти</t>
  </si>
  <si>
    <r>
      <t>Будівництво зливової каналізації по вул. Іванова у Шевченківському районі м. Запоріжжя</t>
    </r>
    <r>
      <rPr>
        <strike/>
        <sz val="14"/>
        <rFont val="Times New Roman"/>
        <family val="1"/>
      </rPr>
      <t xml:space="preserve"> </t>
    </r>
  </si>
  <si>
    <t>Технічне переоснащення радіотехнічних засобів навігації та посадки аеродромного комплексу КП "Міжнародний аеропорт Запоріжжя"</t>
  </si>
  <si>
    <t>Реконструкція світлосигнальної системи та електропостачання</t>
  </si>
  <si>
    <t>Реконструкція пр.Леніна від вул.Лермонтова до вул.Якова Новицького в м.Запоріжжі (проектні та будівельні роботи)</t>
  </si>
  <si>
    <t>Реконструкція автодороги по пр. Маяковського від пр. Леніна до вул. Патріотичної  в м. Запоріжжі  (проектні  та будівельні роботи  по першій черзі)</t>
  </si>
  <si>
    <t>Реконструкція шляхопроводу по пр.Металургів в м.Запоріжжі (проектні роботи)</t>
  </si>
  <si>
    <t>Реконструкція пішохідного мосту по пр.Металургів в м.Запоріжжі (проектні роботи)</t>
  </si>
  <si>
    <t>Реконструкція шляхопроводу №1 по вул.Калібровій в м.Запоріжжі (проектні роботи)</t>
  </si>
  <si>
    <t>Реконструкція шляхопроводу №2 по вул.Калібровій в м.Запоріжжі (проектні роботи)</t>
  </si>
  <si>
    <t>Реконструкція  дороги  по вул. Нагнибіди  в м. Запоріжжі (проектні роботи)</t>
  </si>
  <si>
    <t>Реконструкція   автодороги по вул. Щасливій  в м. Запоріжжі (проектні роботи)</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</si>
  <si>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t>
  </si>
  <si>
    <t>Реконструкція шляхопроводу №39 по пр.Леніна (район вул.12 Квітня) в м.Запоріжжі (проектні роботи)</t>
  </si>
  <si>
    <t>Комунальне підприємство "Експлуатаційне лінійне управління автомобільних шляхів"  (установка для переробки асфальтобетонної крихти - 1од.)</t>
  </si>
  <si>
    <t xml:space="preserve">Реконструкція Палацу спорту "Юність" у м. Запоріжжя"(проектні та будівельні роботи) </t>
  </si>
  <si>
    <t>Реконструкція зливової каналізації  (в районі будинку № 5) по вул. Челябінській  в м. Запоріжжі (будівельні роботи)</t>
  </si>
  <si>
    <t>Реконструкція каналізаційного напірного колектору Д=710 мм від КНС-23. Ділянка № 3 від вулиці Істоміна до камери гасіння м.Запоріжжя</t>
  </si>
  <si>
    <t>Будівництво світлофорного об'єкту з визивним пристроєм в районі зупинкового комплексу "Скворцова" по вул. Скворцова в м.Запоріжжі</t>
  </si>
  <si>
    <t>Будівництво мереж зовнішнього освітлення по вул. Дальня в м. Запоріжжя (проектні та будівельні роботи )</t>
  </si>
  <si>
    <t>Будівництво мереж зовнішнього освітлення по вул. Цегельна, 8, 13 в м. Запоріжжя (проектні та будівельні роботи )</t>
  </si>
  <si>
    <t>Будівництво мереж зовнішнього освітлення по вул. Магістральна, 1-44 в м. Запоріжжя (проектні та будівельні роботи )</t>
  </si>
  <si>
    <t>Будівництво мереж зовнішнього освітлення по вул. Крайня в м. Запоріжжя (проектні та будівельні роботи )</t>
  </si>
  <si>
    <t>Ремонтні та реставраційні роботи по будівлі закладу охорони здоров'я "Студентська поліклініка" по пр.Леніна, 59 м.Запоріжжя</t>
  </si>
  <si>
    <t>081002</t>
  </si>
  <si>
    <t>081003</t>
  </si>
  <si>
    <t>Реконструкція будівлі по вул.Таганська,8 під соціальний готель</t>
  </si>
  <si>
    <t>Будівництво спортивних майданчиків</t>
  </si>
  <si>
    <t>вул.Бєлгородська</t>
  </si>
  <si>
    <t>вул.Республіканська, 61а</t>
  </si>
  <si>
    <t>вул.Сеченова, 64/48</t>
  </si>
  <si>
    <t>вул.Радіаторна,27</t>
  </si>
  <si>
    <t>вул.Республіканська, 79</t>
  </si>
  <si>
    <t>вул.Гончара,117</t>
  </si>
  <si>
    <t>вул.Історична,106</t>
  </si>
  <si>
    <t>вул.Вогнетривка,23 25</t>
  </si>
  <si>
    <t>вул.Радіаторна / вул.Лассаля</t>
  </si>
  <si>
    <t>Будівництво дитячих майданчиків:</t>
  </si>
  <si>
    <t>Будівництво дитячих майданчиків</t>
  </si>
  <si>
    <t>вул.Машинна</t>
  </si>
  <si>
    <t>зона відпочинку по вул.Л. Шмідта</t>
  </si>
  <si>
    <t>вул.Історична, 25</t>
  </si>
  <si>
    <t>вул.Вроцлавська,34</t>
  </si>
  <si>
    <t>Будівництво світлофорного обєкту з визивним пристроєи для пішоходів по вул.Червона в районі будинку культури ім.Т.Г.Шевченка в м.Запоріжжі</t>
  </si>
  <si>
    <t>Реконструкція з газифікації житлового будинку  по вул.Горького, 99, в м.Запоріжжя</t>
  </si>
  <si>
    <t>Реконструкція будівлі  насосної станції (літера А) з розташуванням в ній котельної та насосної групи по вул. Софіївській, 232б в м. Запоріжжя</t>
  </si>
  <si>
    <t xml:space="preserve"> Будівництво споруд зливової каналізації в межах відновлення берегової території сел. Павло-Кічкас в м. Запоріжжя (будівельні роботи)</t>
  </si>
  <si>
    <t>Реконструкція зливової каналізації від вул. Карпенка Карого до вул. Листопрокатна в м. Запоріжжя (будівельні роботи)</t>
  </si>
  <si>
    <t>Будівництво світлофорного об'єкту на перехресті вул. Північне шосе - дорога на Сталепрокатний завод у м.Запоріжжя</t>
  </si>
  <si>
    <t>Реконструкція світлофорного об'єкту на перехресті вул.Іванова-вул.Безіменна в м.Запоріжжі</t>
  </si>
  <si>
    <t xml:space="preserve">Будівництва мереж зовнішнього освітлення по вул. Батарейна у м.Запоріжжі  </t>
  </si>
  <si>
    <t>Будівництва мереж зовнішнього освітлення по вул. Балка-Поповка (від буд.241 до буд. №315) у м.Запоріжжя</t>
  </si>
  <si>
    <t>Реконструкція мереж зовнішнього освітлення по вул. Українська (від вул. Семафорної до пр. Леніна) в м. Запоріжжі</t>
  </si>
  <si>
    <t>Реконструкція мереж зовнішнього освітлення по вул. Сєдова (біля будівлі Орджонікідзевської РА) в м.Запоріжжі</t>
  </si>
  <si>
    <t>Реконструкція мереж зовнішнього освітлення по вул. Ентузіастів (на ділянці від вул. Задніпровська до вул. Запорізького Козацтва) в м.Запоріжжі</t>
  </si>
  <si>
    <t>Реконструкція вул. Жовтневої від пр. Леніна  до вул.  Жуковського в Жовтневому районі м. Запоріжжя (проектні та будівельні роботи)</t>
  </si>
  <si>
    <t>вул.Воронезька,10</t>
  </si>
  <si>
    <t>вул.Воронезька,30</t>
  </si>
  <si>
    <t>вул.Гудименка,22</t>
  </si>
  <si>
    <t>пр.Ювілейний,39-а</t>
  </si>
  <si>
    <t>вул.Ентузіастів,3</t>
  </si>
  <si>
    <t>вул.Маршала Судця,7</t>
  </si>
  <si>
    <t>Реконструкція нежитлових приміщень під житлові по пр.Інженера Преображенського, 3 у м.Запоріжжі</t>
  </si>
  <si>
    <t>Запорізьке комунальне підприємство міського електротранспорту "Запоріжелектротранс" (проведення капітального ремонту 2 понтонів ПП-501, ПП-518, реконструкція (технічне переоснащення) котелень, ваноремонтних майстерень та тролейбусного парку №1, придбання 10-ти тролейбусів, 10-ти автобусів)</t>
  </si>
  <si>
    <t>Реконструкція центральної алеї скверу по пр.Ювілейному в Хортицькому районі у м.Запоріжжя</t>
  </si>
  <si>
    <t>Реконструкція дороги по вул. Південноукраїнська та вул. Панфіловців з влаштуванням автомобільних гостьових стоянок м.Запоріжжя</t>
  </si>
  <si>
    <t xml:space="preserve"> 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</si>
  <si>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</si>
  <si>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Реконструкція Запорізького багатопрофільного ліцею "Перспектива" Запорізької міської ради по вул.Уральській, 3б в м.Запоріжжі (передпроектні та проектні роботи)</t>
  </si>
  <si>
    <t>Огородження та система технічного нагляду і контролю доступу по периметру охоронної зони обмеженого доступу КП "Міжнародний аеропорт Запоріжжя" м.Запоріжжя, вул.Блакитна,4. Реконструкція</t>
  </si>
  <si>
    <t>Реконструкція павільйону - накопичувачу П-72 Літ.К-.4 інв.№000082 (будівля для обслуговування пасажирів на внутрішніх авіалініях)  КП "Міжнародний аеропорт Запоріжжя" розташовану за адресою: м.Запоріжжя, вул.Блакитна, буд.4</t>
  </si>
  <si>
    <t>вул.Товариська, 39а</t>
  </si>
  <si>
    <t>вул.Вишневського, 18</t>
  </si>
  <si>
    <t>пр.Металургів, 5</t>
  </si>
  <si>
    <t>вул.Хакаська,7</t>
  </si>
  <si>
    <t>вул.Вишневського, 10</t>
  </si>
  <si>
    <t>вул.Незалежної України 1/2</t>
  </si>
  <si>
    <t>сквер Чорнобильців</t>
  </si>
  <si>
    <t>вул.Руставі,6</t>
  </si>
  <si>
    <t>сквер по вул.Клубній</t>
  </si>
  <si>
    <t>вул.Кремлівська,83</t>
  </si>
  <si>
    <t>парк Металургів</t>
  </si>
  <si>
    <t>сквер по вул.Бородинській,1</t>
  </si>
  <si>
    <t>вул.Кремлівська пустир біля Вовчої балки</t>
  </si>
  <si>
    <t>парк Піонерів</t>
  </si>
  <si>
    <t>сквер ім.І.В.Гутніка - Залужного</t>
  </si>
  <si>
    <t>вул.Хакаська,5</t>
  </si>
  <si>
    <t>вул.Щаслива,2б</t>
  </si>
  <si>
    <t>вул.Мала,3</t>
  </si>
  <si>
    <t>сквер по вул.Розенталь</t>
  </si>
  <si>
    <t xml:space="preserve">бул.Бельфорський </t>
  </si>
  <si>
    <t>вул.Звенігородська,1</t>
  </si>
  <si>
    <t>парк Енергетиків</t>
  </si>
  <si>
    <t>вул.Дехтярьова,6</t>
  </si>
  <si>
    <t>вул.Машинна / вул.Електрична</t>
  </si>
  <si>
    <t>вул.Історична, 18б, 18а</t>
  </si>
  <si>
    <t>вул.Павлокічкаська, 5, 7</t>
  </si>
  <si>
    <t>вул.Тенісна, 5, 7</t>
  </si>
  <si>
    <t>вул.Павлокічкаська, 52, 52а</t>
  </si>
  <si>
    <t>вул.Ушакова,141 / вул.Молодіжна</t>
  </si>
  <si>
    <t>вул.Історична,38</t>
  </si>
  <si>
    <t>вул.Історична,37б, 37в</t>
  </si>
  <si>
    <t>вул.Історична,35, 35а</t>
  </si>
  <si>
    <t>парк ім.Гагаріна та сквер перед РА ЗМР по Комунарському району</t>
  </si>
  <si>
    <t>парк по вул.Нагнібіди - Новокузнецька</t>
  </si>
  <si>
    <t>сквер по вул.Автозаводська,20</t>
  </si>
  <si>
    <t>сквер Автозаводська,40</t>
  </si>
  <si>
    <t>вул.Новокузнецька,5</t>
  </si>
  <si>
    <t>вул.Чумаченко,15г</t>
  </si>
  <si>
    <t>вул.Комарова,25</t>
  </si>
  <si>
    <t>вул.Новокузнецька, 45</t>
  </si>
  <si>
    <t>вул.Олімпійська,22</t>
  </si>
  <si>
    <t>вул.Автозаводська,6</t>
  </si>
  <si>
    <t>Дослідна станція,88</t>
  </si>
  <si>
    <t>вул,Ситова,11</t>
  </si>
  <si>
    <t>вул.Ситова,9</t>
  </si>
  <si>
    <t>Дослідна станція,78</t>
  </si>
  <si>
    <t>вул.Парамонова,12</t>
  </si>
  <si>
    <t>вул.Космічна,30</t>
  </si>
  <si>
    <t>вул.Автозаводська,10</t>
  </si>
  <si>
    <t>вул.Олімпійська,1</t>
  </si>
  <si>
    <t>Районна адміністрація Запорізької міської ради по Олександрівському району</t>
  </si>
  <si>
    <t>вул.Жуковського,57</t>
  </si>
  <si>
    <t>вул.Олександрівська,97а</t>
  </si>
  <si>
    <t>вул.Українська,2б - вул.Запорізька,3</t>
  </si>
  <si>
    <t>пр.Соборний,43</t>
  </si>
  <si>
    <t>пр.Соборний.91</t>
  </si>
  <si>
    <t>вул.Академіка Амосова,61</t>
  </si>
  <si>
    <t>вул.Запорізька,5</t>
  </si>
  <si>
    <t>вул.Запорізька,4а</t>
  </si>
  <si>
    <t>вул.Запорізька,9а</t>
  </si>
  <si>
    <t>вул.Шкільна,24</t>
  </si>
  <si>
    <t>вул.Глісерна,18</t>
  </si>
  <si>
    <t>вул.Дніпровська,4</t>
  </si>
  <si>
    <t>парк Студентський</t>
  </si>
  <si>
    <t>вул.Жуковського,82</t>
  </si>
  <si>
    <t>вул.Приходська,64</t>
  </si>
  <si>
    <t>вул.Гоголя,147</t>
  </si>
  <si>
    <t>вул.Фортечна,1</t>
  </si>
  <si>
    <t>вул.Глісерна,20а</t>
  </si>
  <si>
    <t>пр.Соборний,38</t>
  </si>
  <si>
    <t>вул.Академіка Амосова,63</t>
  </si>
  <si>
    <t>вул.Запорізька,9</t>
  </si>
  <si>
    <t>вул.Українська,29</t>
  </si>
  <si>
    <t>сквер Олександрівський</t>
  </si>
  <si>
    <t>вул.Вишнева,42а</t>
  </si>
  <si>
    <t>вул.Грекова,3</t>
  </si>
  <si>
    <t>вул.Бочарова,16а</t>
  </si>
  <si>
    <t>вул.Полякова,15а</t>
  </si>
  <si>
    <t>вул.Моторобудівників,28</t>
  </si>
  <si>
    <t>вул.Харчова,17</t>
  </si>
  <si>
    <t>вул.Бочарова,10а</t>
  </si>
  <si>
    <t>вул.Цегельна,8</t>
  </si>
  <si>
    <t>вул.Деповська,85</t>
  </si>
  <si>
    <t>вул.Військбуд,91</t>
  </si>
  <si>
    <t>вул.Військбуд,95</t>
  </si>
  <si>
    <t>вул.Памірська,91</t>
  </si>
  <si>
    <t>вул.Червона,24</t>
  </si>
  <si>
    <t>вул.Чарівна,34</t>
  </si>
  <si>
    <t>вул.Ценральна,7а</t>
  </si>
  <si>
    <t>вул.Магістральна,92</t>
  </si>
  <si>
    <t>вул.Моторобудівників,26</t>
  </si>
  <si>
    <t>вул.Вороніна,9</t>
  </si>
  <si>
    <t>вул.Цегельна,13</t>
  </si>
  <si>
    <t>вул.Бочарова,10</t>
  </si>
  <si>
    <t>вул.Чарівна,161</t>
  </si>
  <si>
    <t>вул.Авраменка,16</t>
  </si>
  <si>
    <t>вул.Вороніна,29</t>
  </si>
  <si>
    <t>вул.Вороніна,19</t>
  </si>
  <si>
    <t>вул.Хортицьке шосе,34</t>
  </si>
  <si>
    <t>пр.Інженера Преображенського, 5а, 5б</t>
  </si>
  <si>
    <t>вул.Світла,4</t>
  </si>
  <si>
    <t>сквер по вул.Святоволодимирівська- Культурна</t>
  </si>
  <si>
    <t>вул.Привокзальна,7</t>
  </si>
  <si>
    <t>вул.Незалежної України,18 22, 24  на торці будівель</t>
  </si>
  <si>
    <t>вул.Богдана Завади,4</t>
  </si>
  <si>
    <t>вул.Спартака Маковського (сквер)</t>
  </si>
  <si>
    <t>Будівництво світлофорного об'єкту на перехресті вул. Братська - вул. Михайла Грушевського в м.Запоріжжя</t>
  </si>
  <si>
    <t>Будівництво світлофорного обєкту на перехресті вул. Новгородська - вул. Козака Бабури в м.Запоріжжя</t>
  </si>
  <si>
    <t>Реконструкція світлофорного об'єкту на перехресті  пр. Соборний - вул. Запорізька в м.Запоріжжя</t>
  </si>
  <si>
    <t>Реконструкція світлофорного об'єкту на перехресті  пр. Соборний - вул.Дніпровська в м.Запоріжжя</t>
  </si>
  <si>
    <t>Реконструкція світлофорного об'єкту на перехресті  пр. Соборний - вул.Тургенєва в м.Запоріжжя</t>
  </si>
  <si>
    <t>Реконструкція світлофорного об'єкту на перехресті  пр.Соборний - вул.Троїцька в м.Запоріжжя</t>
  </si>
  <si>
    <t>Реконструкція світлофорного об'єкту на перехресті  вул. Шкільна - вул.Запорізька в м.Запоріжжя</t>
  </si>
  <si>
    <t>Реконструкція світлофорного об'єкту на перехресті вул. Незалежної України - вул. Я.Новицького в м.Запоріжжя</t>
  </si>
  <si>
    <t>Реконструкція світлофорного об'єкту на перехресті  вул.Північне шосе - вул. Оптимістична в м.Запоріжжя</t>
  </si>
  <si>
    <t xml:space="preserve"> грн.</t>
  </si>
  <si>
    <t>вул.Вузлова,21</t>
  </si>
  <si>
    <t>Реконструкція мереж зовнішнього освітлення по вул.Новокузнецька (пішохідна доріжка від вул.Автозаводська до вул.Нагнібіди) в м.Запоріжжя</t>
  </si>
  <si>
    <t>КП "Титан" (газонокосарки - 2од., тример - 3 од., контейнер стальний оцинкований - 2 од.)</t>
  </si>
  <si>
    <t>Комунальне ремонтно-будівельне підприємство "Зеленбуд" (гідравлічна стріла тракторна - 1 од.)</t>
  </si>
  <si>
    <t>Видатки на впровадження засобів обліку витрат та регулювання споживання води та теплової енергії</t>
  </si>
  <si>
    <t>пр.Інженера Преображенського, 23</t>
  </si>
  <si>
    <t>вул.Світла,6</t>
  </si>
  <si>
    <t>вул.Будівельників,13</t>
  </si>
  <si>
    <t>вул.Новгородська,26б</t>
  </si>
  <si>
    <t>вул.Задніпровська,36</t>
  </si>
  <si>
    <t>вул.14 Жовтня,5</t>
  </si>
  <si>
    <t>вул.Хортицьке шосе,32</t>
  </si>
  <si>
    <t>вул.Ентузіастів,4</t>
  </si>
  <si>
    <t>вул.Будівельників,11</t>
  </si>
  <si>
    <t>вул.Маршала Судця,5</t>
  </si>
  <si>
    <t>вул.Курузова,7</t>
  </si>
  <si>
    <t>вул.Задніпровська,39</t>
  </si>
  <si>
    <t>парк Перемоги</t>
  </si>
  <si>
    <t>вул.Наукове містечко,19</t>
  </si>
  <si>
    <t>вул.Незалежної України,49</t>
  </si>
  <si>
    <t>вул.Лермонтова,2</t>
  </si>
  <si>
    <t>пр.Соборний,170а</t>
  </si>
  <si>
    <t>вул.Нижньодніпровська,26</t>
  </si>
  <si>
    <t>вул.Яценка,16</t>
  </si>
  <si>
    <t>вул.Правди,20</t>
  </si>
  <si>
    <t>вул.Миру,18</t>
  </si>
  <si>
    <t>вул.12 Квітня,25</t>
  </si>
  <si>
    <t>вул.Дивньогірська,14</t>
  </si>
  <si>
    <t>бул.Шевченка,16</t>
  </si>
  <si>
    <t>бул.Центральний,26</t>
  </si>
  <si>
    <t>вул.Перемоги,93</t>
  </si>
  <si>
    <t>вул.Яценка,3</t>
  </si>
  <si>
    <t>вул.О.Матросова,19</t>
  </si>
  <si>
    <t>вул.Патріотична,65</t>
  </si>
  <si>
    <t>вул.Перемоги,119</t>
  </si>
  <si>
    <t>пр.Соборний,170б</t>
  </si>
  <si>
    <t>вул.Єнісейська,14</t>
  </si>
  <si>
    <t>вул.Портова,4</t>
  </si>
  <si>
    <t>вул.Патріотична,84</t>
  </si>
  <si>
    <t>вул.Перемоги,119б</t>
  </si>
  <si>
    <t>вул.Паркова,2а</t>
  </si>
  <si>
    <t>бул.Гвардейський,134</t>
  </si>
  <si>
    <t>вул.Перемоги,87в</t>
  </si>
  <si>
    <t>вул.Незалежної України,45б</t>
  </si>
  <si>
    <t>бул.Шевченка,6</t>
  </si>
  <si>
    <t>0763</t>
  </si>
  <si>
    <t>вул.Водограйна,2, 4 - 40-річчя Перемоги,57</t>
  </si>
  <si>
    <t>30.03.2016 №26</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</si>
  <si>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</si>
  <si>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</si>
  <si>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</si>
  <si>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</si>
  <si>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</si>
  <si>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</si>
  <si>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</si>
  <si>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</si>
  <si>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</si>
  <si>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</si>
  <si>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</si>
  <si>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</si>
  <si>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</si>
  <si>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</si>
  <si>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</si>
  <si>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</si>
  <si>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</si>
  <si>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</si>
  <si>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</si>
  <si>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</si>
  <si>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</si>
  <si>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</si>
  <si>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</si>
  <si>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</si>
  <si>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</si>
  <si>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</si>
  <si>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</si>
  <si>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</si>
  <si>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</si>
  <si>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</si>
  <si>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</si>
  <si>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</si>
  <si>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Інші субвенції</t>
  </si>
  <si>
    <t>Внески органів місцевого самоврядування у статутні капітали суб'єктів підприємницької діяльності</t>
  </si>
  <si>
    <t>070805</t>
  </si>
  <si>
    <t>Групи централізованого господарського обслуговування</t>
  </si>
  <si>
    <t>070802</t>
  </si>
  <si>
    <t>Методична робота, інші заходи у сфері народної освіти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</si>
  <si>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</si>
  <si>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</si>
  <si>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</si>
  <si>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</si>
  <si>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</si>
  <si>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</si>
  <si>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</si>
  <si>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</si>
  <si>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</si>
  <si>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</si>
  <si>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</si>
  <si>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</si>
  <si>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</si>
  <si>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Реконструкція ринку Соцміста КП "Запоріжринок" по вул. Рекордній, 2, у м. Запоріжжі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</si>
  <si>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</si>
  <si>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</si>
  <si>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</si>
  <si>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</si>
  <si>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</si>
  <si>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</si>
  <si>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Благоустрій міста</t>
  </si>
  <si>
    <t>150101</t>
  </si>
  <si>
    <t>Районна адміністрація Запорізької міської ради по Хортицькому району</t>
  </si>
  <si>
    <t>Реконструкція парку "Трудової слави" в м. Запоріжжі</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</si>
  <si>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</si>
  <si>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</si>
  <si>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</si>
  <si>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Всього видатків</t>
  </si>
  <si>
    <t>Секретар міської ради</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</si>
  <si>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</si>
  <si>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</si>
  <si>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</si>
  <si>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</si>
  <si>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</si>
  <si>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</si>
  <si>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Періодичні видання (газети та журнали)</t>
  </si>
  <si>
    <t>080500</t>
  </si>
  <si>
    <t>Загальні і спеціалізовані стоматологічні поліклініки</t>
  </si>
  <si>
    <t>в тому числі</t>
  </si>
  <si>
    <t>пр.Ювілейний,23А</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</si>
  <si>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</si>
  <si>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</si>
  <si>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</si>
  <si>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</si>
  <si>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</si>
  <si>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</si>
  <si>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130110</t>
  </si>
  <si>
    <t>Фінансова підтримка спортивних споруд</t>
  </si>
  <si>
    <t>130107</t>
  </si>
  <si>
    <t>Утримання та навчально-тренувальна робота дитячо-юнацьких спортивних шкіл</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</si>
  <si>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</si>
  <si>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 xml:space="preserve">Реконструкція пішохідного переходу через балку Маркусова від вул. Історичної до вул. Сеченова в м. Запоріжжі </t>
  </si>
  <si>
    <t>Реконструкція  центральної алеї парку "Дубовий гай" в м. Запоріжжя</t>
  </si>
  <si>
    <t>48</t>
  </si>
  <si>
    <t>Департамент архітектури та містобудування Запорізької міської ради</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</si>
  <si>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</si>
  <si>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</si>
  <si>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</si>
  <si>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</si>
  <si>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Гуртожиток по вул.Жовтнева,2 - реконструкція системи теплопостачання</t>
  </si>
  <si>
    <t>Будівництво водопропуску через річку Сагайдачку по вул.Скельній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</si>
  <si>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</si>
  <si>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до рішення  міської ради</t>
  </si>
  <si>
    <t>Назва об'єктів відповідно до проектно-кошторисної документації, тощо</t>
  </si>
  <si>
    <t xml:space="preserve">Додаток 6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</si>
  <si>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</si>
  <si>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</si>
  <si>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Охорона та раціональне використання природних ресурсів</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</si>
  <si>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</si>
  <si>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Реконструкція самопливного каналізаційного колектору від вул. Новгородська до ЦОС-2. Ділянка колектору від дюкеру до ЦОС-2 (проектні роботи)</t>
  </si>
  <si>
    <t>Інші природоохронні заходи</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</si>
  <si>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</si>
  <si>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</si>
  <si>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</si>
  <si>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</si>
  <si>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</si>
  <si>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</si>
  <si>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системи диспетчеризації ліфтового господарства в Комунарському районі м. Запоріжжя </t>
  </si>
  <si>
    <t>Будівництво дитячих будинків сімейного типу сел. Тепличне в районі житлової забудови по вул. Центральній в м. Запоріжжі (проектні роботи, експертиза)</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</si>
  <si>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</si>
  <si>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</si>
  <si>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</si>
  <si>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 xml:space="preserve">Ліквідація аварійного стану на ділянці 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</si>
  <si>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Будівництво трамвайної колії від пр. Леніна до вул. Жовтневої в м. Запоріжжі (проектно-вишукувальні роботи, експертиза)</t>
  </si>
  <si>
    <t xml:space="preserve">Реконструкція вул. Жуковського від вул. Леппіка до вул. Залізничної  у Жовтневому районі м. Запоріжжя (проектні  роботи) </t>
  </si>
  <si>
    <t xml:space="preserve">Будівництво водогону Д=315 мм по вул.Сапожнікова, м.Запоріжжя </t>
  </si>
  <si>
    <t>Нове будівництво грунтової підпірної стінки в котловані незавершеного будівництва житлового будинку по вул.Горького, 167 в м. Запоріжжі</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</si>
  <si>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</si>
  <si>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 xml:space="preserve">Реконструкція вул. Сталеварів (від пр. Леніна до вул. Перемоги) </t>
  </si>
  <si>
    <t xml:space="preserve">Влаштування флагштоків у парку Металургів в м. Запоріжжі на алеї Памяті Героїв, загиблих в АТО - нове будівництво </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</si>
  <si>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</si>
  <si>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</si>
  <si>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</si>
  <si>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оплата послуг аукціону та придбання обладнання</t>
  </si>
  <si>
    <t>Реконструкція мереж зовнішнього освітлення на внутрішньоквартальній території по вул. Малиновського ТП-153 у м. Запоріжжя</t>
  </si>
  <si>
    <t>Реконструкція мереж зовнішнього освітлення на внутрішньоквартальній території по вул. Малиновського ТП-158 у м. Запоріжжя</t>
  </si>
  <si>
    <t>Реконструкція мереж зовнішнього освітлення на внутрішньоквартальній території по вул. Малиновського ТП-118 у м. Запоріжжя</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</si>
  <si>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</si>
  <si>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</si>
  <si>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 xml:space="preserve">Реконструкція мереж зовнішнього освітлення Центрального парку культури і відпочинку "Дубовий гай" в м.Запоріжжі ТП-267 (парк "Дубовий гай") </t>
  </si>
  <si>
    <t xml:space="preserve">Ліквідація аварійного стану автодороги, зливової та побутової каналізації по вул. М.Судця, м.Запоріжжя </t>
  </si>
  <si>
    <t xml:space="preserve">Реконструкція скверу на пл. Театральній зі спорудженням пам"ятника Т.Г. Шевченку (проектні роботи та експертиза) </t>
  </si>
  <si>
    <t xml:space="preserve">Реконструкція мереж зовнішнього освітлення в сквері по вул.Космічній,22 (біля Комунарського РВ ЗМУ) в м.Запоріжжя </t>
  </si>
  <si>
    <t xml:space="preserve">Реконструкція мереж зовнішнього освітлення на внутрішньоквартальній території по пр. Радянський (5 мікрорайон) ТП-612 </t>
  </si>
  <si>
    <t xml:space="preserve">Реконструкція мереж зовнішнього освітлення по вул. Метрополітенівській </t>
  </si>
  <si>
    <t xml:space="preserve">Реконструкція мереж зовнішнього освітлення по вул. Станіславського </t>
  </si>
  <si>
    <t xml:space="preserve">Реконструкція мереж зовнішнього освітлення по вул. Деповська </t>
  </si>
  <si>
    <t xml:space="preserve">Реконструкція мереж зовнішнього освітлення по вул. Армавірська </t>
  </si>
  <si>
    <t xml:space="preserve">Реконструкція зовнішнього освітлення в районі вул. Правда - вул. Чубаря, м.Запоріжжя (проектні та будівельні роботи) </t>
  </si>
  <si>
    <t>Виготовлення та встановлення пам"ятника Т.Г. Шевченку в сквері Театральному м. Запоріжжя - нове будівництво</t>
  </si>
  <si>
    <t>Реконструкція скверу  Театрального  в м. Запоріжжя (проектні та будівельні роботи)</t>
  </si>
  <si>
    <t>Нове будівництво гостьової автостоянки КП "Центральний парк культури та відпочинку "Дубовий гай" по Прибережній магістралі в м.Запоріжжя</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</si>
  <si>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</si>
  <si>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мереж зовнішнього освітлення по. вул.Трегубова в м.Запоріжжі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</si>
  <si>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</si>
  <si>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</si>
  <si>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</si>
  <si>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</si>
  <si>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Будівництво Кушугумського кладовища в м. Запоріжжя</t>
  </si>
  <si>
    <t>Реконструкція системи газопостачання газопроводу низкого тиску в районі житлового будинку №24 по вул.Лобановського</t>
  </si>
  <si>
    <t>Реконструкція трамвайної колії на ділянці: вул.Шевченка, вул.Солідарності, вул.Каліброва - Завод "Дніпроспецсталь" з урахуванням заміни опор контактної мережі та реконструкцією зливової каналізації (без урахування робіт з реконструкції дорожнього покриття, зливової каналізації)   Проектні роботи</t>
  </si>
  <si>
    <r>
      <t>Газифікація житлових будинків по вул. Воєнбуд м.Запоріжжя</t>
    </r>
  </si>
  <si>
    <t>Реконструкція пішохідної частини проспекту Маяковського в м.Запоріжжі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</si>
  <si>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</si>
  <si>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1-11у м. Запоріжжя (проектні та будівельні роботи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</si>
  <si>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</si>
  <si>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</si>
  <si>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</si>
  <si>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</si>
  <si>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</si>
  <si>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</si>
  <si>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</si>
  <si>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Реконструкція мереж зовнішнього освітлення по вул. Новгородська (гуртожиток по вул. Новгородська) у м. Запоріжжі</t>
  </si>
  <si>
    <t>Реконструкція мереж зовнішнього освітлення по вул. Теплова в м. Запоріжжі</t>
  </si>
  <si>
    <t>Реконструкція мереж зовнішнього освітлення по вул. Кустанайська  в м. Запоріжжі</t>
  </si>
  <si>
    <t>Реконструкція мереж зовнішнього освітлення по вул. Крилова в м. 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</si>
  <si>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</si>
  <si>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 Третьої п’ятирічки в м. 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</si>
  <si>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</si>
  <si>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</si>
  <si>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</si>
  <si>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</si>
  <si>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</si>
  <si>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</si>
  <si>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</si>
  <si>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</si>
  <si>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</si>
  <si>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</si>
  <si>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</si>
  <si>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</si>
  <si>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</si>
  <si>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</si>
  <si>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</si>
  <si>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</si>
  <si>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</si>
  <si>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</si>
  <si>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</si>
  <si>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</si>
  <si>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</si>
  <si>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</si>
  <si>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</si>
  <si>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</si>
  <si>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</si>
  <si>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</si>
  <si>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</si>
  <si>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</si>
  <si>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</si>
  <si>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</si>
  <si>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</si>
  <si>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</si>
  <si>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</si>
  <si>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</si>
  <si>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пр.40 річчя Перемоги,67</t>
  </si>
  <si>
    <t>вул. Кузнецова,34б</t>
  </si>
  <si>
    <t>вул.Перемоги, 131а</t>
  </si>
  <si>
    <t>вул.Чернівецька, 6</t>
  </si>
  <si>
    <t>вул.Дегтярьова, 5а</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</si>
  <si>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</si>
  <si>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</si>
  <si>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Реконструкція відділення мікрохірургії ока комунальної установи "Запорізька міська багатопрофільна клінічна лікарня №9 м.Запоріжжя"</t>
  </si>
  <si>
    <t>070806</t>
  </si>
  <si>
    <t>Телебачення і радіомовлення</t>
  </si>
  <si>
    <t>070803</t>
  </si>
  <si>
    <t>Забезпечення технічного нагляду за будівництвом і капітальним ремонтом та іншими окремими господарськими функціями</t>
  </si>
  <si>
    <t>Розробка схем та проектних рішень масового застосування</t>
  </si>
  <si>
    <t>розроблення містобудівної документації</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</si>
  <si>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</si>
  <si>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</si>
  <si>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</si>
  <si>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</si>
  <si>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</si>
  <si>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</si>
  <si>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</si>
  <si>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</si>
  <si>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</si>
  <si>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</si>
  <si>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</si>
  <si>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</si>
  <si>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</si>
  <si>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вул.Тенісна, 11</t>
  </si>
  <si>
    <t>Інші заклади освіти</t>
  </si>
  <si>
    <t>Реконструкція фасаду житлового будинку по проспекту Леніна, буд.193 в м.Запоріжжі</t>
  </si>
  <si>
    <t>Реконструкція фасаду житлового будинку по проспекту Леніна, буд.234 в м.Запоріжжі</t>
  </si>
  <si>
    <t>Реконструкція фасаду житлового будинку по проспекту Металургів, буд.4 в м.Запоріжжі</t>
  </si>
  <si>
    <t>Реконструкція фасаду житлового будинку по проспекту Металургів, буд.8 в м.Запоріжжі</t>
  </si>
  <si>
    <t>Реконструкція фасаду житлового будинку по вул. 40 років Радянської України, буд.21 в м.Запоріжжі</t>
  </si>
  <si>
    <t>Реконструкція фасаду житлового будинку по вул. 40 років Радянської України, буд.31 в м.Запоріжжі</t>
  </si>
  <si>
    <t>Реконструкція каналізаційних мереж діаметром 150 мм від ж/б №218 по пр. Леніна до пр. Металургів м. Запоріжжя</t>
  </si>
  <si>
    <t xml:space="preserve">Газифікація житлових будинків по вул. Шушенська в Ленінському районі м.Запоріжжя </t>
  </si>
  <si>
    <t>Інші природоохоронні заходи</t>
  </si>
  <si>
    <t>Термомодернізація дошкільного навчального закладу (ясла-садок) № 126 «Суничка», вул.Патріотична, 40а м.Запоріжжя - реконструкція</t>
  </si>
  <si>
    <t>Реконструкція частини будівлі під амбулаторію сімейного лікаря по вул. Воронезька, 10 в Хортицькому районі м. Запоріжжя</t>
  </si>
  <si>
    <t>Будівництво мереж зовнішнього освітлення по вул. Васильєва у м. Запоріжжі</t>
  </si>
  <si>
    <t>Будівництво мереж зовнішнього освітлення  вулиці Камянсько-Дніпровська у м. Запоріжжя</t>
  </si>
  <si>
    <t>Будівництво мереж зовнішнього освітлення вулиці Салавата - Юлаєва у м. Запоріжжя</t>
  </si>
  <si>
    <t>Будівництво мереж зовнішнього освітлення по пров. Писарєва у м. Запоріжжя</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</si>
  <si>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</si>
  <si>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</si>
  <si>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</si>
  <si>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</si>
  <si>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пров. Глибокий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</si>
  <si>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</si>
  <si>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</si>
  <si>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Будівництво мереж зовнішнього освітлення по вул. Каспійська (від вул. Відмінна до вул. Футбольна) у м. Запоріжжі</t>
  </si>
  <si>
    <t>Будівництво мереж зовнішнього освітлення по вул. Автодорівська у м. Запоріжжі</t>
  </si>
  <si>
    <t>Реконструкція мереж зовнішнього освітлення по вул. Яворицького   в  м. Запоріжжі (проектні роботи)</t>
  </si>
  <si>
    <t>Реконструкція мереж зовнішнього освітлення по вул. Шишкіна   в  м. Запоріжжі (проектні роботи)</t>
  </si>
  <si>
    <t>Реконструкція внутрішніх  інженерних мереж житлового будинку по пр. Леніна, 171-а в м. Запоріжжя</t>
  </si>
  <si>
    <t>Реконструкція внутрішніх  інженерних мереж житлового будинку по пр. Леніна, 173 в м. Запоріжжя</t>
  </si>
  <si>
    <t>Реконструкція  зливової каналізації в районі будинку № 18 по вул. Авраменка в м. Запоріжжі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</si>
  <si>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Яценко в м. 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</si>
  <si>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</si>
  <si>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площі ім. Леніна в м. Запоріжжя (проектні робои та експертиза)</t>
  </si>
  <si>
    <t>вул. Н. Містечко, 19 гол. Фасад</t>
  </si>
  <si>
    <t>Видатки на проведення робіт, пов'язаних із будівництвом, реконструкцією, ремонтом  автомобільних доріг</t>
  </si>
  <si>
    <t>вул. Памірська, 91</t>
  </si>
  <si>
    <t>вул. 40- років Радянської України, 49</t>
  </si>
  <si>
    <t>бул. Центральний,3</t>
  </si>
  <si>
    <t>вул. Свердлова, 39</t>
  </si>
  <si>
    <t>пр. Леніна, 96</t>
  </si>
  <si>
    <t>вул. Задніпровська, 3б</t>
  </si>
  <si>
    <t>вул Рубана,13</t>
  </si>
  <si>
    <t>вул Чарівна, 34</t>
  </si>
  <si>
    <t>вул. Історична, 29</t>
  </si>
  <si>
    <t>вул. Глазунова, 6</t>
  </si>
  <si>
    <t>пр. Моторобудівників,2б</t>
  </si>
  <si>
    <t>Будівництво мереж зовнішнього освітлення  пров.Кедровий (від вул. Учительської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</si>
  <si>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</si>
  <si>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Нове будівництво інформаційних систем та телекомунікаційних мереж в м. Запоріжжі</t>
  </si>
  <si>
    <t>Реконструкція скверу ім. 30 річчя визволення України від фашиських загарбників по вул. Л. Чайкіної в м. Запоріжжя</t>
  </si>
  <si>
    <t>Реконструкція парку ім. Гагаріна в Комунарському районі м. Запоріжжя</t>
  </si>
  <si>
    <t>інші видатки</t>
  </si>
  <si>
    <t>придбання обладнання для ведення містобудівного кадастру</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</si>
  <si>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</si>
  <si>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внутрішніх інженерних мереж житлового будинку по пр. Леніна, 171 в м.Запоріжжя</t>
  </si>
  <si>
    <t xml:space="preserve">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Н.Дніпро) у м.Запоріжжі </t>
  </si>
  <si>
    <t xml:space="preserve">Реконструкція мереж зовнішнього освітлення по вул. Міська та по споруді мосту Преображенського (міст Преображенського, С. Дніпро) у м.Запоріжжі </t>
  </si>
  <si>
    <t>0111</t>
  </si>
  <si>
    <t>0490</t>
  </si>
  <si>
    <t>0910</t>
  </si>
  <si>
    <t>0921</t>
  </si>
  <si>
    <t>0960</t>
  </si>
  <si>
    <t>0990</t>
  </si>
  <si>
    <t>0810</t>
  </si>
  <si>
    <t>0540</t>
  </si>
  <si>
    <t>0731</t>
  </si>
  <si>
    <t>0733</t>
  </si>
  <si>
    <t>0721</t>
  </si>
  <si>
    <t>0722</t>
  </si>
  <si>
    <t>0726</t>
  </si>
  <si>
    <t>1030</t>
  </si>
  <si>
    <t>1020</t>
  </si>
  <si>
    <t>0821</t>
  </si>
  <si>
    <t>0824</t>
  </si>
  <si>
    <t>0828</t>
  </si>
  <si>
    <t>0829</t>
  </si>
  <si>
    <t>0610</t>
  </si>
  <si>
    <t>0620</t>
  </si>
  <si>
    <t>1060</t>
  </si>
  <si>
    <t>0456</t>
  </si>
  <si>
    <t>0133</t>
  </si>
  <si>
    <t>0443</t>
  </si>
  <si>
    <t>0460</t>
  </si>
  <si>
    <t>0830</t>
  </si>
  <si>
    <t>0320</t>
  </si>
  <si>
    <t>0180</t>
  </si>
  <si>
    <t>вул. Ентузіастів, 3</t>
  </si>
  <si>
    <t>Реконструкція мереж зовнішнього освітлення по вул. Українська (від вул. Стефанова до вул. Семофорна, ТП-358) у м. Запоріжжі</t>
  </si>
  <si>
    <t>Будівництво мереж зовнішнього освітлення по вул. Столярна у м. Запоріжжі</t>
  </si>
  <si>
    <t>Термомодернізація загальноосвітньої школи І-ІІІ ступенів № 101 по вул.Бочарова, 10-б  м.Запоріжжя - реконструкція</t>
  </si>
  <si>
    <t>Будівництво мереж зовнішнього освітлення Прибережна магістраль (рятувальна станція КП"Титан") у м.Запоріжжі  (проектні роботи та експертиза)</t>
  </si>
  <si>
    <t>Реконструкція мереж зовнішнього освітлення  по вул.Халтуріна (з виходом на вул.Ялтинську) у м.Запоріжжі</t>
  </si>
  <si>
    <t>Реконструкція контактної мережі тролейбусу на повороті з вул.Південне шосе на вул.Седова в м. Запоріжжя</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</si>
  <si>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</si>
  <si>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</si>
  <si>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Будівництво спортивних майданчиків для занять паркуром в районі будинку №19 по вул.Південноукраїнській в м.Запоріжжі</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</si>
  <si>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</si>
  <si>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Спорудження (створення) пам'ятника Тарасу Григоровичу Шевченку в сквері Театральний між вул.Дзержинського та пр.Леніна м.Запоріжжя - нове будівництво</t>
  </si>
  <si>
    <t>Реконструкція скверу по вул.Бочарова - вул.Чарівній в Шевченківському районі м.Запоріжжя</t>
  </si>
  <si>
    <t>1921</t>
  </si>
  <si>
    <t>Реконструкція автошляхопроводу  по вул. Карпенка-Карого в м.Запоріжжя</t>
  </si>
  <si>
    <t>капітальний ремонт доріг</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</si>
  <si>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</si>
  <si>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</si>
  <si>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Будівництво мереж зовнішнього освітлення по вул. Тельмана (від вул. Кривоносова до залізничної колії АТ "Мотор Січ") у м. Запоріжжі</t>
  </si>
  <si>
    <t>Реконструкція скверу на площі Маяковського в м.Запоріжжі, присвяченого ліквідаторам Чорнобильської катастрофи (проектні роботи, експертиза)</t>
  </si>
  <si>
    <t>Будівництво мереж зовнішнього освітлення внутрішньоквартальної території по вул Авраменка, 1-3 в м. Запоріжжі</t>
  </si>
  <si>
    <t>Будівництво мереж зовнішнього освітлення внутрішньоквартальної території по вул. Авраменко, 5 в м. Запоріжжі</t>
  </si>
  <si>
    <t>Будівництво мереж зовнішнього освітлення по вул. Початкова у м. Запоріжжі</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</si>
  <si>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</si>
  <si>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</si>
  <si>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</si>
  <si>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</si>
  <si>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Інспекція з благоустрою міської ради</t>
  </si>
  <si>
    <t>Ліквідація аварійного стану на дорожньому насипу проїжджої частини дороги по вул. Перемоги (в районі міської лікарні №6) в м.Запоріжжя</t>
  </si>
  <si>
    <t>Служба (управління) у справах дітей Запорізької міської ради</t>
  </si>
  <si>
    <t>Роботи пов`язані з поліпшенням технічного стану та благоустрою малої водойми ЦПКтаВ "Дубовий гай". Реконструкція</t>
  </si>
  <si>
    <t>Попередження створенню аварійного стану прибудови  комунального закладу Палац культури "Орбіта"</t>
  </si>
  <si>
    <t>Реконструкція горища під мансардний поверх або надбудову у житловому будинку № 42 по вул.40 Років Радянської України в м.Запоріжжя (проектні роботи, експертиза)</t>
  </si>
  <si>
    <t>Вертикальне планування в балці Капустянка біля житлового будинку № 30а по вул.Гагаріна в м.Запоріжжя - нове будівництво</t>
  </si>
  <si>
    <t>Будівництво мереж зовнішнього освітлення вулиці  Косарєва (від вул. Билкіна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</si>
  <si>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Бородінська 2 етап ТП-885 в м.Запоріжжі</t>
  </si>
  <si>
    <t>Реконструкція автодорожніх проїздів та благоустрій території в районі ринку "Хортицький" в Хортицькому районі м.Запоріжжя</t>
  </si>
  <si>
    <t>Реконструкція будівлі по вул.Горького, 139 в м.Запоріжжі - демонтажні роботи</t>
  </si>
  <si>
    <t>Реконструкція бул.Будівельників у Хортицькому районі м.Запоріжжя</t>
  </si>
  <si>
    <t>0455</t>
  </si>
  <si>
    <t>Інші заходи у сфері електротранспорту</t>
  </si>
  <si>
    <t>Винос водогону з-під житлової забудови по вул.Першотравневій  (від вул. Кооперативної до вул.Української, 92)  в м.Запоріжжя</t>
  </si>
  <si>
    <t>Реконструкція мереж зовнішнього освітлення по Прибрежній магістралі (від вул.Луначарського до р. Мокра Московка) у  м. Запоріжжі</t>
  </si>
  <si>
    <t xml:space="preserve">Реконструкція каналізаційного напірного колектору Д=710 мм від КНС-23. Ділянка №3 від вул. Істоміна до камери гасіння </t>
  </si>
  <si>
    <t>Реконструкція самопливного каналізаційного колектору по пр. Металургів від вул. Рекордної до вул. Лучєвої м.Запоріжжя</t>
  </si>
  <si>
    <t>Встановлення стели з декоративним освітленням, присвячена Дню незалежності в парку по вул.Новукузнецька - Нагнибіди в м.Запоріжжя</t>
  </si>
  <si>
    <t>Реконструкція мереж зовнішнього освітлення по вул. Новокузнецька (пішохідна доріжка від вул. Автозаводська до вул.Нагнибіди) в м.Запоріжжя</t>
  </si>
  <si>
    <t>Реконструкція загальноосвітньої школи І-ІІІ ступенів № 53 по вул.Шевченка,123 у м.Запоріжжі</t>
  </si>
  <si>
    <t>Вертикальне планування котловану на території КЗ «Запорізька міська багатопрофільна дитяча лікарня №5» по вул.Новгородська, 28а в м.Запоріжжі - нове будівництво</t>
  </si>
  <si>
    <t>Будівництво мереж зовнішнього освітлення по вул.Донецька - вул.Зелена у м.Запоріжжі</t>
  </si>
  <si>
    <t>вул.Товариська,39а - вул.Зернова, 44</t>
  </si>
  <si>
    <t>вул.Зернова, 42</t>
  </si>
  <si>
    <t>Проектування та реконструкція водопроводу технічної води для поливу зелених насаджень і технічного водопостачання парку "Енергетиків" в м.Запоріжжя</t>
  </si>
  <si>
    <t>Комунальна установа «Запорізька міська багатопрофільна дитяча лікарня №5»  (відділення недоношених новонароджених)  -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</si>
  <si>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</si>
  <si>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тротуару по вул. Новокузнецька (непарна сторона) в м. Запоріжжі</t>
  </si>
  <si>
    <t>Реконструкція контактної мережі тролейбусу на греблі "Дніпрогес" і на ділянці від площі Леніна до естакади через шлюзи у м.Запоріжжя</t>
  </si>
  <si>
    <t>Реконструкція дороги по вул. Південноукраїнська та вул. Панфіловців з влаштуванням гостьових автомобільних стоянок м.Запоріжжя</t>
  </si>
  <si>
    <t>Реконструкція дороги по вул. Чубаря з влаштуванням гостьових автомобільних стоянок м.Запоріжжя</t>
  </si>
  <si>
    <t>Реконструкція мереж зовнішнього освітлення по вул. Червоногвардійська у м.Запоріжжі</t>
  </si>
  <si>
    <t xml:space="preserve">Реконструкція світлофорного об'єкту вул.Чарівна - зупинка "Заводська" в м.Запоріжжі </t>
  </si>
  <si>
    <t xml:space="preserve">Будівництво світлофорного об'єкту на перехресті вул. Л.Чайкіної - вул. Історична в м.Запоріжжя </t>
  </si>
  <si>
    <t>Будівництво мереж зовнішнього освітлення по вул. Грязнова, 88, 88а, 88б, 90а, 90, 94 у м. Запоріжжі</t>
  </si>
  <si>
    <t>Реконструкція мереж зовнішнього освітлення по вул. Димитрова (від вул. Харчова до траси Харків - Сімферополь) у м. Запоріжжі</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</si>
</sst>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_р_."/>
    <numFmt numFmtId="183" formatCode="0.000"/>
  </numFmts>
  <fonts count="4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4"/>
      <name val="Times New Roman"/>
      <family val="1"/>
    </font>
    <font>
      <b/>
      <i/>
      <sz val="12"/>
      <color indexed="8"/>
      <name val="Arial"/>
      <family val="2"/>
    </font>
    <font>
      <b/>
      <sz val="13"/>
      <name val="Times New Roman"/>
      <family val="1"/>
    </font>
    <font>
      <sz val="25"/>
      <name val="Times New Roman"/>
      <family val="1"/>
    </font>
    <font>
      <sz val="25"/>
      <color indexed="8"/>
      <name val="Times New Roman"/>
      <family val="1"/>
    </font>
    <font>
      <sz val="14"/>
      <color indexed="10"/>
      <name val="Times New Roman"/>
      <family val="1"/>
    </font>
    <font>
      <b/>
      <sz val="12"/>
      <name val="Arial"/>
      <family val="2"/>
    </font>
    <font>
      <b/>
      <sz val="14"/>
      <color indexed="10"/>
      <name val="Times New Roman"/>
      <family val="1"/>
    </font>
    <font>
      <strike/>
      <sz val="14"/>
      <name val="Times New Roman"/>
      <family val="1"/>
    </font>
    <font>
      <b/>
      <u val="single"/>
      <sz val="25"/>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64">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20" fillId="0" borderId="10" xfId="0" applyFont="1" applyFill="1" applyBorder="1" applyAlignment="1">
      <alignment horizontal="left" wrapText="1"/>
    </xf>
    <xf numFmtId="0" fontId="27" fillId="22" borderId="10" xfId="0" applyFont="1" applyFill="1" applyBorder="1" applyAlignment="1">
      <alignment horizontal="right" wrapText="1"/>
    </xf>
    <xf numFmtId="0" fontId="27" fillId="22" borderId="10" xfId="0" applyFont="1" applyFill="1" applyBorder="1" applyAlignment="1">
      <alignment horizontal="left" wrapText="1"/>
    </xf>
    <xf numFmtId="3" fontId="27" fillId="22" borderId="10" xfId="0" applyNumberFormat="1" applyFont="1" applyFill="1" applyBorder="1" applyAlignment="1">
      <alignment horizontal="right" wrapText="1"/>
    </xf>
    <xf numFmtId="0" fontId="9" fillId="24" borderId="0" xfId="0" applyFont="1" applyFill="1" applyAlignment="1">
      <alignment wrapText="1"/>
    </xf>
    <xf numFmtId="180" fontId="27" fillId="22"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7" fillId="24" borderId="10" xfId="0" applyFont="1" applyFill="1" applyBorder="1" applyAlignment="1">
      <alignment horizontal="right" wrapText="1"/>
    </xf>
    <xf numFmtId="0" fontId="27"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0" fontId="20" fillId="24" borderId="12" xfId="0" applyFont="1" applyFill="1" applyBorder="1" applyAlignment="1">
      <alignment horizontal="left" wrapText="1"/>
    </xf>
    <xf numFmtId="180" fontId="20" fillId="24" borderId="12"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9" fillId="22" borderId="10" xfId="0" applyFont="1" applyFill="1" applyBorder="1" applyAlignment="1">
      <alignment horizontal="left" wrapText="1"/>
    </xf>
    <xf numFmtId="0" fontId="28" fillId="24" borderId="0" xfId="0" applyFont="1" applyFill="1" applyAlignment="1">
      <alignment horizontal="right" wrapText="1"/>
    </xf>
    <xf numFmtId="0" fontId="28" fillId="24" borderId="0" xfId="0" applyFont="1" applyFill="1" applyAlignment="1">
      <alignment horizontal="left" wrapText="1"/>
    </xf>
    <xf numFmtId="0" fontId="28" fillId="0" borderId="0" xfId="0" applyFont="1" applyFill="1" applyAlignment="1">
      <alignment horizontal="right" wrapText="1"/>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7"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0" fillId="24" borderId="0" xfId="0" applyFont="1" applyFill="1" applyAlignment="1">
      <alignment horizontal="center" vertical="center" wrapText="1"/>
    </xf>
    <xf numFmtId="1" fontId="31" fillId="24" borderId="0" xfId="0" applyNumberFormat="1" applyFont="1" applyFill="1" applyAlignment="1">
      <alignment wrapText="1"/>
    </xf>
    <xf numFmtId="1" fontId="32" fillId="24" borderId="0" xfId="0" applyNumberFormat="1" applyFont="1" applyFill="1" applyAlignment="1">
      <alignment wrapText="1"/>
    </xf>
    <xf numFmtId="0" fontId="31"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1" fillId="0" borderId="0" xfId="0" applyNumberFormat="1" applyFont="1" applyFill="1" applyAlignment="1">
      <alignment wrapText="1"/>
    </xf>
    <xf numFmtId="0" fontId="33" fillId="0" borderId="10" xfId="0" applyFont="1" applyFill="1" applyBorder="1" applyAlignment="1">
      <alignment horizontal="right" wrapText="1"/>
    </xf>
    <xf numFmtId="0" fontId="34" fillId="0" borderId="12" xfId="0" applyFont="1" applyFill="1" applyBorder="1" applyAlignment="1">
      <alignment wrapText="1"/>
    </xf>
    <xf numFmtId="3" fontId="33" fillId="24" borderId="10" xfId="0" applyNumberFormat="1" applyFont="1" applyFill="1" applyBorder="1" applyAlignment="1">
      <alignment horizontal="right" wrapText="1"/>
    </xf>
    <xf numFmtId="3" fontId="33" fillId="0" borderId="10" xfId="0" applyNumberFormat="1" applyFont="1" applyFill="1" applyBorder="1" applyAlignment="1">
      <alignment horizontal="right" wrapText="1"/>
    </xf>
    <xf numFmtId="180" fontId="33" fillId="24" borderId="10" xfId="0" applyNumberFormat="1" applyFont="1" applyFill="1" applyBorder="1" applyAlignment="1">
      <alignment horizontal="right" wrapText="1"/>
    </xf>
    <xf numFmtId="49" fontId="20" fillId="0" borderId="11" xfId="0" applyNumberFormat="1" applyFont="1" applyBorder="1" applyAlignment="1">
      <alignment horizontal="right"/>
    </xf>
    <xf numFmtId="0" fontId="33" fillId="24" borderId="10" xfId="0" applyFont="1" applyFill="1" applyBorder="1" applyAlignment="1">
      <alignment horizontal="left" wrapText="1"/>
    </xf>
    <xf numFmtId="3" fontId="29"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3" fontId="35" fillId="0" borderId="10" xfId="0" applyNumberFormat="1" applyFont="1" applyFill="1" applyBorder="1" applyAlignment="1">
      <alignment horizontal="right" wrapText="1"/>
    </xf>
    <xf numFmtId="180" fontId="35" fillId="0" borderId="10" xfId="0" applyNumberFormat="1" applyFont="1" applyFill="1" applyBorder="1" applyAlignment="1">
      <alignment horizontal="right" wrapText="1"/>
    </xf>
    <xf numFmtId="3" fontId="17" fillId="24" borderId="0" xfId="0" applyNumberFormat="1" applyFont="1" applyFill="1" applyAlignment="1">
      <alignment wrapText="1"/>
    </xf>
    <xf numFmtId="0" fontId="24" fillId="0" borderId="10" xfId="0" applyFont="1" applyFill="1" applyBorder="1" applyAlignment="1">
      <alignment horizontal="center" vertical="center" wrapText="1"/>
    </xf>
    <xf numFmtId="0" fontId="35" fillId="24" borderId="10" xfId="0" applyFont="1" applyFill="1" applyBorder="1" applyAlignment="1">
      <alignment horizontal="right" wrapText="1"/>
    </xf>
    <xf numFmtId="0" fontId="35" fillId="24" borderId="10" xfId="0" applyFont="1" applyFill="1" applyBorder="1" applyAlignment="1">
      <alignment horizontal="left" wrapText="1"/>
    </xf>
    <xf numFmtId="0" fontId="17" fillId="24" borderId="0" xfId="0" applyFont="1" applyFill="1" applyAlignment="1">
      <alignment wrapText="1"/>
    </xf>
    <xf numFmtId="0" fontId="33" fillId="24" borderId="10" xfId="0" applyFont="1" applyFill="1" applyBorder="1" applyAlignment="1">
      <alignment horizontal="right" wrapText="1"/>
    </xf>
    <xf numFmtId="3" fontId="20" fillId="0" borderId="13" xfId="0" applyNumberFormat="1" applyFont="1" applyFill="1" applyBorder="1" applyAlignment="1">
      <alignment horizontal="right" wrapText="1"/>
    </xf>
    <xf numFmtId="3" fontId="36" fillId="0" borderId="12" xfId="0" applyNumberFormat="1" applyFont="1" applyFill="1" applyBorder="1" applyAlignment="1">
      <alignment horizontal="right" wrapText="1"/>
    </xf>
    <xf numFmtId="180" fontId="36" fillId="0" borderId="12" xfId="64" applyNumberFormat="1" applyFont="1" applyFill="1" applyBorder="1" applyAlignment="1">
      <alignment horizontal="right" wrapText="1"/>
    </xf>
    <xf numFmtId="0" fontId="37" fillId="24" borderId="10" xfId="0" applyFont="1" applyFill="1" applyBorder="1" applyAlignment="1">
      <alignment horizontal="right" wrapText="1"/>
    </xf>
    <xf numFmtId="0" fontId="17" fillId="26" borderId="0" xfId="0" applyFont="1" applyFill="1" applyAlignment="1">
      <alignment wrapText="1"/>
    </xf>
    <xf numFmtId="0" fontId="0" fillId="26" borderId="0" xfId="0" applyFont="1" applyFill="1" applyAlignment="1">
      <alignment wrapText="1"/>
    </xf>
    <xf numFmtId="180" fontId="33" fillId="0" borderId="10" xfId="0" applyNumberFormat="1" applyFont="1" applyFill="1" applyBorder="1" applyAlignment="1">
      <alignment horizontal="right" wrapText="1"/>
    </xf>
    <xf numFmtId="0" fontId="20" fillId="0" borderId="10" xfId="0" applyFont="1" applyBorder="1" applyAlignment="1">
      <alignment horizontal="left" wrapText="1"/>
    </xf>
    <xf numFmtId="0" fontId="39" fillId="0" borderId="16" xfId="0" applyFont="1" applyBorder="1" applyAlignment="1">
      <alignment horizontal="left"/>
    </xf>
    <xf numFmtId="0" fontId="40" fillId="24" borderId="0" xfId="0" applyFont="1" applyFill="1" applyAlignment="1">
      <alignment horizontal="left"/>
    </xf>
    <xf numFmtId="0" fontId="40" fillId="24" borderId="0" xfId="0" applyFont="1" applyFill="1" applyAlignment="1">
      <alignment horizontal="right"/>
    </xf>
    <xf numFmtId="180" fontId="20" fillId="24" borderId="15" xfId="0" applyNumberFormat="1" applyFont="1" applyFill="1" applyBorder="1" applyAlignment="1">
      <alignment horizontal="righ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180" fontId="20" fillId="24" borderId="10" xfId="0" applyNumberFormat="1" applyFont="1" applyFill="1" applyBorder="1" applyAlignment="1">
      <alignment horizontal="right" wrapText="1"/>
    </xf>
    <xf numFmtId="0" fontId="17" fillId="24" borderId="0" xfId="0" applyFont="1" applyFill="1" applyAlignment="1">
      <alignment wrapText="1"/>
    </xf>
    <xf numFmtId="0" fontId="0" fillId="24" borderId="0" xfId="0" applyFont="1" applyFill="1" applyAlignment="1">
      <alignment wrapText="1"/>
    </xf>
    <xf numFmtId="0" fontId="20" fillId="24" borderId="10" xfId="0" applyFont="1" applyFill="1" applyBorder="1" applyAlignment="1">
      <alignment horizontal="right" wrapText="1"/>
    </xf>
    <xf numFmtId="3" fontId="27" fillId="24" borderId="10" xfId="0" applyNumberFormat="1" applyFont="1" applyFill="1" applyBorder="1" applyAlignment="1">
      <alignment horizontal="right" wrapText="1"/>
    </xf>
    <xf numFmtId="180" fontId="27" fillId="24" borderId="10" xfId="0" applyNumberFormat="1" applyFont="1" applyFill="1" applyBorder="1" applyAlignment="1">
      <alignment horizontal="right" wrapText="1"/>
    </xf>
    <xf numFmtId="3" fontId="20" fillId="25" borderId="10" xfId="0" applyNumberFormat="1" applyFont="1" applyFill="1" applyBorder="1" applyAlignment="1">
      <alignment horizontal="right" wrapText="1"/>
    </xf>
    <xf numFmtId="0" fontId="17" fillId="25" borderId="0" xfId="0" applyFont="1" applyFill="1" applyAlignment="1">
      <alignment wrapText="1"/>
    </xf>
    <xf numFmtId="0" fontId="0" fillId="25" borderId="0" xfId="0" applyFont="1" applyFill="1" applyAlignment="1">
      <alignment wrapText="1"/>
    </xf>
    <xf numFmtId="0" fontId="28" fillId="24" borderId="10" xfId="0" applyFont="1" applyFill="1" applyBorder="1" applyAlignment="1">
      <alignment horizontal="left" wrapText="1"/>
    </xf>
    <xf numFmtId="49" fontId="20" fillId="24" borderId="10" xfId="0" applyNumberFormat="1" applyFont="1" applyFill="1" applyBorder="1" applyAlignment="1">
      <alignment horizontal="right" wrapText="1"/>
    </xf>
    <xf numFmtId="49" fontId="20" fillId="24" borderId="14" xfId="0" applyNumberFormat="1" applyFont="1" applyFill="1" applyBorder="1" applyAlignment="1">
      <alignment horizontal="right" wrapText="1"/>
    </xf>
    <xf numFmtId="49" fontId="20" fillId="0" borderId="10" xfId="0" applyNumberFormat="1" applyFont="1" applyFill="1" applyBorder="1" applyAlignment="1">
      <alignment horizontal="right" wrapText="1"/>
    </xf>
    <xf numFmtId="49" fontId="20" fillId="0" borderId="10" xfId="0" applyNumberFormat="1" applyFont="1" applyBorder="1" applyAlignment="1">
      <alignment horizontal="right"/>
    </xf>
    <xf numFmtId="49" fontId="20" fillId="0" borderId="10" xfId="0" applyNumberFormat="1" applyFont="1" applyFill="1" applyBorder="1" applyAlignment="1">
      <alignment horizontal="right" wrapText="1"/>
    </xf>
    <xf numFmtId="49" fontId="33" fillId="0" borderId="10" xfId="0" applyNumberFormat="1" applyFont="1" applyFill="1" applyBorder="1" applyAlignment="1">
      <alignment horizontal="right" wrapText="1"/>
    </xf>
    <xf numFmtId="49" fontId="27" fillId="22" borderId="10" xfId="0" applyNumberFormat="1" applyFont="1" applyFill="1" applyBorder="1" applyAlignment="1">
      <alignment horizontal="right" wrapText="1"/>
    </xf>
    <xf numFmtId="49" fontId="35" fillId="24" borderId="10" xfId="0" applyNumberFormat="1" applyFont="1" applyFill="1" applyBorder="1" applyAlignment="1">
      <alignment horizontal="right" wrapText="1"/>
    </xf>
    <xf numFmtId="49" fontId="33" fillId="24" borderId="10" xfId="0" applyNumberFormat="1" applyFont="1" applyFill="1" applyBorder="1" applyAlignment="1">
      <alignment horizontal="right" wrapText="1"/>
    </xf>
    <xf numFmtId="49" fontId="27" fillId="24" borderId="10" xfId="0" applyNumberFormat="1" applyFont="1" applyFill="1" applyBorder="1" applyAlignment="1">
      <alignment horizontal="right" wrapText="1"/>
    </xf>
    <xf numFmtId="1" fontId="9" fillId="24" borderId="0" xfId="0" applyNumberFormat="1" applyFont="1" applyFill="1" applyAlignment="1">
      <alignment wrapText="1"/>
    </xf>
    <xf numFmtId="0" fontId="20" fillId="24" borderId="11" xfId="0" applyFont="1" applyFill="1" applyBorder="1" applyAlignment="1">
      <alignment horizontal="left" wrapText="1"/>
    </xf>
    <xf numFmtId="3" fontId="27"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49" fontId="20" fillId="24" borderId="14" xfId="0" applyNumberFormat="1" applyFont="1" applyFill="1" applyBorder="1" applyAlignment="1">
      <alignment horizontal="right" wrapText="1"/>
    </xf>
    <xf numFmtId="0" fontId="20" fillId="24" borderId="14" xfId="0" applyFont="1" applyFill="1" applyBorder="1" applyAlignment="1">
      <alignment horizontal="left" wrapText="1"/>
    </xf>
    <xf numFmtId="49" fontId="20" fillId="24" borderId="15" xfId="0" applyNumberFormat="1" applyFont="1" applyFill="1" applyBorder="1" applyAlignment="1">
      <alignment horizontal="right" wrapText="1"/>
    </xf>
    <xf numFmtId="49" fontId="20" fillId="24" borderId="15" xfId="0" applyNumberFormat="1" applyFont="1" applyFill="1" applyBorder="1" applyAlignment="1">
      <alignment horizontal="right" wrapText="1"/>
    </xf>
    <xf numFmtId="3" fontId="33" fillId="0" borderId="13" xfId="0" applyNumberFormat="1" applyFont="1" applyFill="1" applyBorder="1" applyAlignment="1">
      <alignment horizontal="right" wrapText="1"/>
    </xf>
    <xf numFmtId="3" fontId="35" fillId="24" borderId="10" xfId="0" applyNumberFormat="1" applyFont="1" applyFill="1" applyBorder="1" applyAlignment="1">
      <alignment horizontal="right" wrapText="1"/>
    </xf>
    <xf numFmtId="3" fontId="0" fillId="0" borderId="0" xfId="0" applyNumberFormat="1" applyFont="1" applyFill="1" applyAlignment="1">
      <alignment wrapText="1"/>
    </xf>
    <xf numFmtId="3" fontId="33" fillId="25" borderId="10" xfId="0" applyNumberFormat="1" applyFont="1" applyFill="1" applyBorder="1" applyAlignment="1">
      <alignment horizontal="right" wrapText="1"/>
    </xf>
    <xf numFmtId="180" fontId="35" fillId="24" borderId="10" xfId="0" applyNumberFormat="1" applyFont="1" applyFill="1" applyBorder="1" applyAlignment="1">
      <alignment horizontal="right" wrapText="1"/>
    </xf>
    <xf numFmtId="180" fontId="36" fillId="0" borderId="17" xfId="64" applyNumberFormat="1" applyFont="1" applyFill="1" applyBorder="1" applyAlignment="1">
      <alignment horizontal="right" wrapText="1"/>
    </xf>
    <xf numFmtId="3" fontId="36" fillId="0" borderId="18" xfId="0" applyNumberFormat="1" applyFont="1" applyFill="1" applyBorder="1" applyAlignment="1">
      <alignment horizontal="right" wrapText="1"/>
    </xf>
    <xf numFmtId="3" fontId="0" fillId="0" borderId="0" xfId="0" applyNumberFormat="1" applyFill="1" applyAlignment="1">
      <alignment horizontal="right" wrapText="1"/>
    </xf>
    <xf numFmtId="3" fontId="0" fillId="24" borderId="0" xfId="0" applyNumberFormat="1" applyFill="1" applyAlignment="1">
      <alignment wrapText="1"/>
    </xf>
    <xf numFmtId="0" fontId="20" fillId="24" borderId="12" xfId="0" applyFont="1" applyFill="1" applyBorder="1" applyAlignment="1">
      <alignment horizontal="left" wrapText="1"/>
    </xf>
    <xf numFmtId="3" fontId="33" fillId="0" borderId="11" xfId="0" applyNumberFormat="1" applyFont="1" applyFill="1" applyBorder="1" applyAlignment="1">
      <alignment horizontal="right" wrapText="1"/>
    </xf>
    <xf numFmtId="0" fontId="35" fillId="24" borderId="10" xfId="0" applyFont="1" applyFill="1" applyBorder="1" applyAlignment="1">
      <alignment horizontal="left" wrapText="1"/>
    </xf>
    <xf numFmtId="3" fontId="33" fillId="0" borderId="14" xfId="0" applyNumberFormat="1" applyFont="1" applyFill="1" applyBorder="1" applyAlignment="1">
      <alignment horizontal="right" wrapText="1"/>
    </xf>
    <xf numFmtId="3" fontId="33" fillId="24" borderId="10" xfId="0" applyNumberFormat="1" applyFont="1" applyFill="1" applyBorder="1" applyAlignment="1">
      <alignment horizontal="right" wrapText="1"/>
    </xf>
    <xf numFmtId="3" fontId="33" fillId="24" borderId="13" xfId="0" applyNumberFormat="1" applyFont="1" applyFill="1" applyBorder="1" applyAlignment="1">
      <alignment horizontal="right" wrapText="1"/>
    </xf>
    <xf numFmtId="3" fontId="42" fillId="24" borderId="10" xfId="0" applyNumberFormat="1" applyFont="1" applyFill="1" applyBorder="1" applyAlignment="1">
      <alignment horizontal="right" wrapText="1"/>
    </xf>
    <xf numFmtId="0" fontId="42" fillId="24" borderId="10" xfId="0" applyFont="1" applyFill="1" applyBorder="1" applyAlignment="1">
      <alignment horizontal="left" wrapText="1"/>
    </xf>
    <xf numFmtId="0" fontId="9" fillId="24" borderId="0" xfId="0" applyFont="1" applyFill="1" applyAlignment="1">
      <alignment wrapText="1"/>
    </xf>
    <xf numFmtId="3" fontId="31" fillId="24" borderId="0" xfId="0" applyNumberFormat="1" applyFont="1" applyFill="1" applyAlignment="1">
      <alignment wrapText="1"/>
    </xf>
    <xf numFmtId="3" fontId="42" fillId="0" borderId="10" xfId="0" applyNumberFormat="1" applyFont="1" applyFill="1" applyBorder="1" applyAlignment="1">
      <alignment horizontal="right" wrapText="1"/>
    </xf>
    <xf numFmtId="0" fontId="33" fillId="24" borderId="19" xfId="0" applyFont="1" applyFill="1" applyBorder="1" applyAlignment="1">
      <alignment horizontal="left" wrapText="1"/>
    </xf>
    <xf numFmtId="1" fontId="20" fillId="24" borderId="10" xfId="0" applyNumberFormat="1" applyFont="1" applyFill="1" applyBorder="1" applyAlignment="1">
      <alignment horizontal="right" wrapText="1"/>
    </xf>
    <xf numFmtId="180" fontId="33" fillId="24" borderId="10" xfId="0" applyNumberFormat="1" applyFont="1" applyFill="1" applyBorder="1" applyAlignment="1">
      <alignment horizontal="right" wrapText="1"/>
    </xf>
    <xf numFmtId="0" fontId="20" fillId="27" borderId="10" xfId="0" applyFont="1" applyFill="1" applyBorder="1" applyAlignment="1">
      <alignment horizontal="right" wrapText="1"/>
    </xf>
    <xf numFmtId="3" fontId="17" fillId="0" borderId="0" xfId="0" applyNumberFormat="1" applyFont="1" applyFill="1" applyAlignment="1">
      <alignment wrapText="1"/>
    </xf>
    <xf numFmtId="0" fontId="33" fillId="0" borderId="10" xfId="0" applyFont="1" applyFill="1" applyBorder="1" applyAlignment="1">
      <alignment horizontal="left" wrapText="1"/>
    </xf>
    <xf numFmtId="0" fontId="35" fillId="0" borderId="10" xfId="0" applyFont="1" applyFill="1" applyBorder="1" applyAlignment="1">
      <alignment horizontal="right" wrapText="1"/>
    </xf>
    <xf numFmtId="0" fontId="33" fillId="24" borderId="20" xfId="0" applyFont="1" applyFill="1" applyBorder="1" applyAlignment="1">
      <alignment horizontal="left" wrapText="1"/>
    </xf>
    <xf numFmtId="180" fontId="33" fillId="0" borderId="11" xfId="0" applyNumberFormat="1" applyFont="1" applyFill="1" applyBorder="1" applyAlignment="1">
      <alignment horizontal="right" wrapText="1"/>
    </xf>
    <xf numFmtId="180" fontId="20" fillId="24" borderId="0" xfId="0" applyNumberFormat="1" applyFont="1" applyFill="1" applyBorder="1" applyAlignment="1">
      <alignment horizontal="right" wrapText="1"/>
    </xf>
    <xf numFmtId="3"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26" fillId="24" borderId="0" xfId="0" applyFont="1" applyFill="1" applyBorder="1" applyAlignment="1">
      <alignment horizontal="center" wrapText="1"/>
    </xf>
    <xf numFmtId="0" fontId="45" fillId="0" borderId="0" xfId="0" applyFont="1" applyAlignment="1">
      <alignment horizontal="lef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5" xfId="58"/>
    <cellStyle name="Followed Hyperlink" xfId="59"/>
    <cellStyle name="Плохой" xfId="60"/>
    <cellStyle name="Пояснение" xfId="61"/>
    <cellStyle name="Примечание" xfId="62"/>
    <cellStyle name="Percent" xfId="63"/>
    <cellStyle name="Процентный 2" xfId="64"/>
    <cellStyle name="Процентный 2 3" xfId="65"/>
    <cellStyle name="Процентный 5"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 val="Місто (2)"/>
    </sheetNames>
    <sheetDataSet>
      <sheetData sheetId="1">
        <row r="11">
          <cell r="O11">
            <v>2696140</v>
          </cell>
        </row>
        <row r="13">
          <cell r="O13">
            <v>2421140</v>
          </cell>
        </row>
        <row r="30">
          <cell r="O30">
            <v>275000</v>
          </cell>
        </row>
        <row r="37">
          <cell r="O37">
            <v>157104367</v>
          </cell>
        </row>
        <row r="39">
          <cell r="O39">
            <v>90000</v>
          </cell>
        </row>
        <row r="41">
          <cell r="O41">
            <v>27456222</v>
          </cell>
        </row>
        <row r="43">
          <cell r="O43">
            <v>23091492</v>
          </cell>
        </row>
        <row r="46">
          <cell r="O46">
            <v>0</v>
          </cell>
        </row>
        <row r="50">
          <cell r="O50">
            <v>10900</v>
          </cell>
        </row>
        <row r="52">
          <cell r="O52">
            <v>32000</v>
          </cell>
        </row>
        <row r="55">
          <cell r="O55">
            <v>0</v>
          </cell>
        </row>
        <row r="56">
          <cell r="O56">
            <v>0</v>
          </cell>
        </row>
        <row r="57">
          <cell r="O57">
            <v>598910</v>
          </cell>
        </row>
        <row r="58">
          <cell r="O58">
            <v>0</v>
          </cell>
        </row>
        <row r="72">
          <cell r="O72">
            <v>3880136</v>
          </cell>
        </row>
        <row r="76">
          <cell r="O76">
            <v>74050186</v>
          </cell>
        </row>
        <row r="92">
          <cell r="O92">
            <v>137950725</v>
          </cell>
        </row>
        <row r="94">
          <cell r="O94">
            <v>112054</v>
          </cell>
        </row>
        <row r="96">
          <cell r="O96">
            <v>38568684</v>
          </cell>
        </row>
        <row r="99">
          <cell r="O99">
            <v>6502185</v>
          </cell>
        </row>
        <row r="104">
          <cell r="O104">
            <v>188750</v>
          </cell>
        </row>
        <row r="108">
          <cell r="O108">
            <v>26188778</v>
          </cell>
        </row>
        <row r="110">
          <cell r="O110">
            <v>39000</v>
          </cell>
        </row>
        <row r="112">
          <cell r="O112">
            <v>37749</v>
          </cell>
        </row>
        <row r="116">
          <cell r="O116">
            <v>66313525</v>
          </cell>
        </row>
        <row r="122">
          <cell r="O122">
            <v>12350239</v>
          </cell>
        </row>
        <row r="124">
          <cell r="O124">
            <v>6342324</v>
          </cell>
        </row>
        <row r="133">
          <cell r="O133">
            <v>40000</v>
          </cell>
        </row>
        <row r="185">
          <cell r="O185">
            <v>1670549</v>
          </cell>
        </row>
        <row r="191">
          <cell r="O191">
            <v>4297366</v>
          </cell>
        </row>
        <row r="210">
          <cell r="O210">
            <v>168971</v>
          </cell>
        </row>
        <row r="215">
          <cell r="O215">
            <v>0</v>
          </cell>
        </row>
        <row r="218">
          <cell r="O218">
            <v>10978785</v>
          </cell>
        </row>
        <row r="220">
          <cell r="O220">
            <v>41908</v>
          </cell>
        </row>
        <row r="223">
          <cell r="O223">
            <v>1116324</v>
          </cell>
        </row>
        <row r="224">
          <cell r="O224">
            <v>1422630</v>
          </cell>
        </row>
        <row r="225">
          <cell r="O225">
            <v>5898984</v>
          </cell>
        </row>
        <row r="240">
          <cell r="O240">
            <v>7194428</v>
          </cell>
        </row>
        <row r="242">
          <cell r="O242">
            <v>3265882</v>
          </cell>
        </row>
        <row r="244">
          <cell r="O244">
            <v>3928546</v>
          </cell>
        </row>
        <row r="253">
          <cell r="O253">
            <v>1752000</v>
          </cell>
        </row>
        <row r="255">
          <cell r="O255">
            <v>1752000</v>
          </cell>
        </row>
        <row r="256">
          <cell r="O256">
            <v>586567530</v>
          </cell>
        </row>
        <row r="258">
          <cell r="O258">
            <v>109041</v>
          </cell>
        </row>
        <row r="266">
          <cell r="O266">
            <v>288863037</v>
          </cell>
        </row>
        <row r="268">
          <cell r="O268">
            <v>15000000</v>
          </cell>
        </row>
        <row r="271">
          <cell r="O271">
            <v>2219220</v>
          </cell>
        </row>
        <row r="272">
          <cell r="O272">
            <v>28209242</v>
          </cell>
        </row>
        <row r="275">
          <cell r="O275">
            <v>166034447</v>
          </cell>
          <cell r="P275">
            <v>166034447</v>
          </cell>
        </row>
        <row r="279">
          <cell r="O279">
            <v>80951410</v>
          </cell>
        </row>
        <row r="290">
          <cell r="O290">
            <v>341697</v>
          </cell>
        </row>
        <row r="298">
          <cell r="O298">
            <v>28941</v>
          </cell>
        </row>
        <row r="300">
          <cell r="O300">
            <v>28941</v>
          </cell>
        </row>
        <row r="309">
          <cell r="O309">
            <v>2462330</v>
          </cell>
        </row>
        <row r="311">
          <cell r="O311">
            <v>104770</v>
          </cell>
        </row>
        <row r="313">
          <cell r="O313">
            <v>2357560</v>
          </cell>
        </row>
        <row r="320">
          <cell r="O320">
            <v>0</v>
          </cell>
        </row>
        <row r="323">
          <cell r="O323">
            <v>15861</v>
          </cell>
        </row>
        <row r="325">
          <cell r="O325">
            <v>15861</v>
          </cell>
        </row>
        <row r="328">
          <cell r="O328">
            <v>39000</v>
          </cell>
        </row>
        <row r="330">
          <cell r="O330">
            <v>39000</v>
          </cell>
        </row>
        <row r="344">
          <cell r="O344">
            <v>58551653</v>
          </cell>
        </row>
        <row r="346">
          <cell r="O346">
            <v>13000</v>
          </cell>
        </row>
        <row r="350">
          <cell r="O350">
            <v>1039450</v>
          </cell>
        </row>
        <row r="352">
          <cell r="O352">
            <v>20425566</v>
          </cell>
        </row>
        <row r="354">
          <cell r="O354">
            <v>10522935</v>
          </cell>
        </row>
        <row r="364">
          <cell r="O364">
            <v>32600</v>
          </cell>
        </row>
        <row r="366">
          <cell r="O366">
            <v>32600</v>
          </cell>
        </row>
        <row r="368">
          <cell r="O368">
            <v>0</v>
          </cell>
        </row>
        <row r="372">
          <cell r="O372">
            <v>4953067</v>
          </cell>
        </row>
        <row r="374">
          <cell r="O374">
            <v>10944</v>
          </cell>
        </row>
        <row r="379">
          <cell r="O379">
            <v>4924761</v>
          </cell>
        </row>
        <row r="395">
          <cell r="O395">
            <v>157040</v>
          </cell>
        </row>
        <row r="397">
          <cell r="O397">
            <v>157040</v>
          </cell>
        </row>
        <row r="410">
          <cell r="O410">
            <v>3798382</v>
          </cell>
        </row>
        <row r="414">
          <cell r="O414">
            <v>3698382</v>
          </cell>
        </row>
        <row r="415">
          <cell r="O415">
            <v>100000</v>
          </cell>
        </row>
        <row r="416">
          <cell r="O416">
            <v>3861303</v>
          </cell>
        </row>
        <row r="418">
          <cell r="O418">
            <v>179934</v>
          </cell>
        </row>
        <row r="423">
          <cell r="O423">
            <v>199891</v>
          </cell>
        </row>
        <row r="441">
          <cell r="O441">
            <v>16379606</v>
          </cell>
        </row>
        <row r="443">
          <cell r="O443">
            <v>320384</v>
          </cell>
        </row>
        <row r="446">
          <cell r="O446">
            <v>908700</v>
          </cell>
        </row>
        <row r="465">
          <cell r="O465">
            <v>4148957</v>
          </cell>
        </row>
        <row r="467">
          <cell r="O467">
            <v>597007</v>
          </cell>
        </row>
        <row r="490">
          <cell r="O490">
            <v>3477738</v>
          </cell>
        </row>
        <row r="495">
          <cell r="O495">
            <v>116139</v>
          </cell>
        </row>
        <row r="515">
          <cell r="O515">
            <v>8632664</v>
          </cell>
        </row>
        <row r="517">
          <cell r="O517">
            <v>277488</v>
          </cell>
        </row>
        <row r="522">
          <cell r="O522">
            <v>747677</v>
          </cell>
        </row>
        <row r="543">
          <cell r="O543">
            <v>4075980</v>
          </cell>
        </row>
        <row r="545">
          <cell r="O545">
            <v>588366</v>
          </cell>
        </row>
        <row r="548">
          <cell r="O548">
            <v>663780</v>
          </cell>
        </row>
        <row r="567">
          <cell r="O567">
            <v>11766858</v>
          </cell>
        </row>
        <row r="569">
          <cell r="O569">
            <v>117635</v>
          </cell>
        </row>
        <row r="572">
          <cell r="O572">
            <v>198591</v>
          </cell>
        </row>
        <row r="590">
          <cell r="O590">
            <v>1039145165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57"/>
  <sheetViews>
    <sheetView tabSelected="1" view="pageBreakPreview" zoomScale="75" zoomScaleNormal="74" zoomScaleSheetLayoutView="75" zoomScalePageLayoutView="0" workbookViewId="0" topLeftCell="A1">
      <selection activeCell="F4" sqref="F4"/>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2.7109375" style="2" customWidth="1"/>
    <col min="6" max="6" width="16.28125" style="1" customWidth="1"/>
    <col min="7" max="7" width="14.140625" style="1" customWidth="1"/>
    <col min="8" max="8" width="15.8515625" style="1" customWidth="1"/>
    <col min="9" max="9" width="18.8515625" style="9" customWidth="1"/>
    <col min="10" max="10" width="13.140625" style="3" customWidth="1"/>
    <col min="11" max="11" width="18.7109375" style="3" customWidth="1"/>
    <col min="12" max="12" width="9.28125" style="3" bestFit="1" customWidth="1"/>
    <col min="13" max="13" width="11.00390625" style="3" bestFit="1" customWidth="1"/>
    <col min="14" max="15" width="9.140625" style="3" customWidth="1"/>
    <col min="16" max="16" width="11.7109375" style="3" bestFit="1" customWidth="1"/>
    <col min="17" max="16384" width="9.140625" style="3" customWidth="1"/>
  </cols>
  <sheetData>
    <row r="1" spans="6:8" ht="31.5">
      <c r="F1" s="96" t="s">
        <v>472</v>
      </c>
      <c r="H1" s="13"/>
    </row>
    <row r="2" spans="6:8" ht="31.5">
      <c r="F2" s="96" t="s">
        <v>470</v>
      </c>
      <c r="H2" s="13"/>
    </row>
    <row r="3" spans="6:8" ht="30.75">
      <c r="F3" s="163" t="s">
        <v>369</v>
      </c>
      <c r="H3" s="4"/>
    </row>
    <row r="5" spans="1:9" ht="22.5" customHeight="1">
      <c r="A5" s="3"/>
      <c r="B5" s="3"/>
      <c r="C5" s="162" t="s">
        <v>16</v>
      </c>
      <c r="D5" s="162"/>
      <c r="E5" s="162"/>
      <c r="F5" s="162"/>
      <c r="G5" s="162"/>
      <c r="H5" s="162"/>
      <c r="I5" s="162"/>
    </row>
    <row r="6" spans="1:9" ht="15">
      <c r="A6" s="5"/>
      <c r="B6" s="5"/>
      <c r="C6" s="5"/>
      <c r="D6" s="6"/>
      <c r="E6" s="6"/>
      <c r="F6" s="5"/>
      <c r="G6" s="5"/>
      <c r="H6" s="5"/>
      <c r="I6" s="10"/>
    </row>
    <row r="7" spans="1:9" ht="15">
      <c r="A7" s="5"/>
      <c r="B7" s="5"/>
      <c r="C7" s="5"/>
      <c r="D7" s="6"/>
      <c r="E7" s="6"/>
      <c r="F7" s="5"/>
      <c r="G7" s="5"/>
      <c r="H7" s="5"/>
      <c r="I7" s="10" t="s">
        <v>321</v>
      </c>
    </row>
    <row r="8" spans="1:9" s="8" customFormat="1" ht="110.25">
      <c r="A8" s="12" t="s">
        <v>473</v>
      </c>
      <c r="B8" s="12" t="s">
        <v>474</v>
      </c>
      <c r="C8" s="12" t="s">
        <v>479</v>
      </c>
      <c r="D8" s="12" t="s">
        <v>480</v>
      </c>
      <c r="E8" s="12" t="s">
        <v>471</v>
      </c>
      <c r="F8" s="12" t="s">
        <v>547</v>
      </c>
      <c r="G8" s="12" t="s">
        <v>548</v>
      </c>
      <c r="H8" s="12" t="s">
        <v>549</v>
      </c>
      <c r="I8" s="83" t="s">
        <v>550</v>
      </c>
    </row>
    <row r="9" spans="1:11" s="8" customFormat="1" ht="15">
      <c r="A9" s="7">
        <v>1</v>
      </c>
      <c r="B9" s="7">
        <v>2</v>
      </c>
      <c r="C9" s="7">
        <v>3</v>
      </c>
      <c r="D9" s="7">
        <v>4</v>
      </c>
      <c r="E9" s="7">
        <v>5</v>
      </c>
      <c r="F9" s="7">
        <v>6</v>
      </c>
      <c r="G9" s="7">
        <v>7</v>
      </c>
      <c r="H9" s="7">
        <v>8</v>
      </c>
      <c r="I9" s="11">
        <v>9</v>
      </c>
      <c r="K9" s="61"/>
    </row>
    <row r="10" spans="1:12" s="24" customFormat="1" ht="18.75" customHeight="1">
      <c r="A10" s="21"/>
      <c r="B10" s="21" t="s">
        <v>551</v>
      </c>
      <c r="C10" s="21"/>
      <c r="D10" s="22" t="s">
        <v>552</v>
      </c>
      <c r="E10" s="22"/>
      <c r="F10" s="23">
        <f>SUM(F15:F16)-F16</f>
        <v>0</v>
      </c>
      <c r="G10" s="23"/>
      <c r="H10" s="23">
        <f>SUM(H15:H16)-H16</f>
        <v>0</v>
      </c>
      <c r="I10" s="23">
        <f>SUM(I11:I20)-I16-I12-I14-I19</f>
        <v>2696140</v>
      </c>
      <c r="J10" s="62">
        <f>'[1]Місто'!$O$11-I10</f>
        <v>0</v>
      </c>
      <c r="K10" s="31"/>
      <c r="L10" s="62"/>
    </row>
    <row r="11" spans="1:12" s="24" customFormat="1" ht="21" customHeight="1">
      <c r="A11" s="14"/>
      <c r="B11" s="14" t="s">
        <v>553</v>
      </c>
      <c r="C11" s="112" t="s">
        <v>665</v>
      </c>
      <c r="D11" s="15" t="s">
        <v>554</v>
      </c>
      <c r="E11" s="15" t="s">
        <v>555</v>
      </c>
      <c r="F11" s="18"/>
      <c r="G11" s="18"/>
      <c r="H11" s="18"/>
      <c r="I11" s="18">
        <f>'[1]Місто'!$O$13</f>
        <v>2421140</v>
      </c>
      <c r="J11" s="64"/>
      <c r="L11" s="64"/>
    </row>
    <row r="12" spans="1:12" s="24" customFormat="1" ht="18" customHeight="1" hidden="1">
      <c r="A12" s="14"/>
      <c r="B12" s="14"/>
      <c r="C12" s="14"/>
      <c r="D12" s="15"/>
      <c r="E12" s="15" t="s">
        <v>558</v>
      </c>
      <c r="F12" s="18"/>
      <c r="G12" s="18"/>
      <c r="H12" s="18"/>
      <c r="I12" s="18"/>
      <c r="J12" s="64"/>
      <c r="L12" s="64"/>
    </row>
    <row r="13" spans="1:12" s="24" customFormat="1" ht="18.75" customHeight="1" hidden="1">
      <c r="A13" s="14"/>
      <c r="B13" s="14">
        <v>120201</v>
      </c>
      <c r="C13" s="112" t="s">
        <v>691</v>
      </c>
      <c r="D13" s="15" t="s">
        <v>443</v>
      </c>
      <c r="E13" s="15" t="s">
        <v>555</v>
      </c>
      <c r="F13" s="18"/>
      <c r="G13" s="18"/>
      <c r="H13" s="18"/>
      <c r="I13" s="18">
        <f>'[1]Місто'!$O$15</f>
        <v>0</v>
      </c>
      <c r="J13" s="64"/>
      <c r="L13" s="64"/>
    </row>
    <row r="14" spans="1:12" s="24" customFormat="1" ht="18.75" customHeight="1" hidden="1">
      <c r="A14" s="14"/>
      <c r="B14" s="14"/>
      <c r="C14" s="14"/>
      <c r="D14" s="15"/>
      <c r="E14" s="15" t="s">
        <v>558</v>
      </c>
      <c r="F14" s="18"/>
      <c r="G14" s="18"/>
      <c r="H14" s="18"/>
      <c r="I14" s="18"/>
      <c r="J14" s="64"/>
      <c r="L14" s="64"/>
    </row>
    <row r="15" spans="1:12" s="19" customFormat="1" ht="30.75" hidden="1">
      <c r="A15" s="14"/>
      <c r="B15" s="14">
        <v>150101</v>
      </c>
      <c r="C15" s="14"/>
      <c r="D15" s="15" t="s">
        <v>556</v>
      </c>
      <c r="E15" s="15" t="s">
        <v>557</v>
      </c>
      <c r="F15" s="16"/>
      <c r="G15" s="17"/>
      <c r="H15" s="16"/>
      <c r="I15" s="18"/>
      <c r="J15" s="65"/>
      <c r="L15" s="65"/>
    </row>
    <row r="16" spans="1:12" s="19" customFormat="1" ht="15.75" hidden="1">
      <c r="A16" s="14"/>
      <c r="B16" s="14"/>
      <c r="C16" s="14"/>
      <c r="D16" s="32"/>
      <c r="E16" s="15" t="s">
        <v>558</v>
      </c>
      <c r="F16" s="16"/>
      <c r="G16" s="17"/>
      <c r="H16" s="16"/>
      <c r="I16" s="18"/>
      <c r="J16" s="65"/>
      <c r="L16" s="65"/>
    </row>
    <row r="17" spans="1:12" s="19" customFormat="1" ht="45.75" hidden="1">
      <c r="A17" s="14"/>
      <c r="B17" s="14">
        <v>180409</v>
      </c>
      <c r="C17" s="112" t="s">
        <v>666</v>
      </c>
      <c r="D17" s="15" t="s">
        <v>403</v>
      </c>
      <c r="E17" s="15" t="s">
        <v>415</v>
      </c>
      <c r="F17" s="16"/>
      <c r="G17" s="99"/>
      <c r="H17" s="16"/>
      <c r="I17" s="18">
        <f>I19</f>
        <v>0</v>
      </c>
      <c r="J17" s="65"/>
      <c r="L17" s="65"/>
    </row>
    <row r="18" spans="1:12" s="19" customFormat="1" ht="15.75" hidden="1">
      <c r="A18" s="14"/>
      <c r="B18" s="14"/>
      <c r="C18" s="112"/>
      <c r="D18" s="15"/>
      <c r="E18" s="79" t="s">
        <v>446</v>
      </c>
      <c r="F18" s="16"/>
      <c r="G18" s="99"/>
      <c r="H18" s="16"/>
      <c r="I18" s="18"/>
      <c r="J18" s="65"/>
      <c r="L18" s="65"/>
    </row>
    <row r="19" spans="1:12" s="19" customFormat="1" ht="15.75" hidden="1">
      <c r="A19" s="14"/>
      <c r="B19" s="14"/>
      <c r="C19" s="112"/>
      <c r="D19" s="15"/>
      <c r="E19" s="79" t="s">
        <v>17</v>
      </c>
      <c r="F19" s="16"/>
      <c r="G19" s="99"/>
      <c r="H19" s="16"/>
      <c r="I19" s="18"/>
      <c r="J19" s="65"/>
      <c r="L19" s="65"/>
    </row>
    <row r="20" spans="1:12" s="19" customFormat="1" ht="15.75">
      <c r="A20" s="14"/>
      <c r="B20" s="14">
        <v>250404</v>
      </c>
      <c r="C20" s="112" t="s">
        <v>688</v>
      </c>
      <c r="D20" s="79" t="s">
        <v>659</v>
      </c>
      <c r="E20" s="79" t="s">
        <v>555</v>
      </c>
      <c r="F20" s="16"/>
      <c r="G20" s="99"/>
      <c r="H20" s="16"/>
      <c r="I20" s="18">
        <f>'[1]Місто'!$O$30</f>
        <v>275000</v>
      </c>
      <c r="J20" s="65"/>
      <c r="L20" s="65"/>
    </row>
    <row r="21" spans="1:12" s="33" customFormat="1" ht="30" customHeight="1">
      <c r="A21" s="21"/>
      <c r="B21" s="21">
        <v>10</v>
      </c>
      <c r="C21" s="21"/>
      <c r="D21" s="22" t="s">
        <v>559</v>
      </c>
      <c r="E21" s="22"/>
      <c r="F21" s="23">
        <f>SUM(F22:F71)</f>
        <v>264740528</v>
      </c>
      <c r="G21" s="59"/>
      <c r="H21" s="23">
        <f>SUM(H22:H71)</f>
        <v>228108198</v>
      </c>
      <c r="I21" s="23">
        <f>SUM(I22:I71)</f>
        <v>157104367</v>
      </c>
      <c r="J21" s="62">
        <f>'[1]Місто'!$O$37-I21</f>
        <v>0</v>
      </c>
      <c r="K21" s="60">
        <f>I48+I58+I60+I61+I62+I42+I52+I57+I59</f>
        <v>74050186</v>
      </c>
      <c r="L21" s="69">
        <f>'[1]Місто'!$O$76-K21</f>
        <v>0</v>
      </c>
    </row>
    <row r="22" spans="1:12" s="24" customFormat="1" ht="22.5" customHeight="1">
      <c r="A22" s="14"/>
      <c r="B22" s="14" t="s">
        <v>553</v>
      </c>
      <c r="C22" s="112" t="s">
        <v>665</v>
      </c>
      <c r="D22" s="15" t="s">
        <v>554</v>
      </c>
      <c r="E22" s="15" t="s">
        <v>555</v>
      </c>
      <c r="F22" s="18"/>
      <c r="G22" s="18"/>
      <c r="H22" s="18"/>
      <c r="I22" s="18">
        <f>'[1]Місто'!$O$39</f>
        <v>90000</v>
      </c>
      <c r="J22" s="64"/>
      <c r="L22" s="64"/>
    </row>
    <row r="23" spans="1:12" s="19" customFormat="1" ht="15.75">
      <c r="A23" s="34"/>
      <c r="B23" s="34" t="s">
        <v>560</v>
      </c>
      <c r="C23" s="115" t="s">
        <v>667</v>
      </c>
      <c r="D23" s="35" t="s">
        <v>561</v>
      </c>
      <c r="E23" s="15" t="s">
        <v>555</v>
      </c>
      <c r="F23" s="16"/>
      <c r="G23" s="17"/>
      <c r="H23" s="16"/>
      <c r="I23" s="37">
        <f>'[1]Місто'!$O$41</f>
        <v>27456222</v>
      </c>
      <c r="J23" s="65"/>
      <c r="L23" s="65"/>
    </row>
    <row r="24" spans="1:12" s="19" customFormat="1" ht="15.75" hidden="1">
      <c r="A24" s="34"/>
      <c r="B24" s="34"/>
      <c r="C24" s="34"/>
      <c r="D24" s="35"/>
      <c r="E24" s="15" t="s">
        <v>558</v>
      </c>
      <c r="F24" s="16"/>
      <c r="G24" s="17"/>
      <c r="H24" s="16"/>
      <c r="I24" s="18"/>
      <c r="J24" s="65"/>
      <c r="L24" s="65"/>
    </row>
    <row r="25" spans="1:12" s="19" customFormat="1" ht="45.75">
      <c r="A25" s="34"/>
      <c r="B25" s="34" t="s">
        <v>562</v>
      </c>
      <c r="C25" s="115" t="s">
        <v>668</v>
      </c>
      <c r="D25" s="36" t="s">
        <v>563</v>
      </c>
      <c r="E25" s="15" t="s">
        <v>555</v>
      </c>
      <c r="F25" s="16"/>
      <c r="G25" s="17"/>
      <c r="H25" s="16"/>
      <c r="I25" s="18">
        <f>'[1]Місто'!$O$43</f>
        <v>23091492</v>
      </c>
      <c r="J25" s="65"/>
      <c r="L25" s="65"/>
    </row>
    <row r="26" spans="1:12" s="19" customFormat="1" ht="15.75" hidden="1">
      <c r="A26" s="34"/>
      <c r="B26" s="34"/>
      <c r="C26" s="34"/>
      <c r="D26" s="36"/>
      <c r="E26" s="15" t="s">
        <v>558</v>
      </c>
      <c r="F26" s="16"/>
      <c r="G26" s="17"/>
      <c r="H26" s="16"/>
      <c r="I26" s="37"/>
      <c r="J26" s="65"/>
      <c r="L26" s="65"/>
    </row>
    <row r="27" spans="1:12" s="19" customFormat="1" ht="15.75" hidden="1">
      <c r="A27" s="34"/>
      <c r="B27" s="34" t="s">
        <v>448</v>
      </c>
      <c r="C27" s="115" t="s">
        <v>668</v>
      </c>
      <c r="D27" s="36" t="s">
        <v>449</v>
      </c>
      <c r="E27" s="15" t="s">
        <v>555</v>
      </c>
      <c r="F27" s="16"/>
      <c r="G27" s="17"/>
      <c r="H27" s="16"/>
      <c r="I27" s="18">
        <f>'[1]Місто'!$O$46</f>
        <v>0</v>
      </c>
      <c r="J27" s="65"/>
      <c r="L27" s="65"/>
    </row>
    <row r="28" spans="1:12" s="19" customFormat="1" ht="15.75" hidden="1">
      <c r="A28" s="34"/>
      <c r="B28" s="34"/>
      <c r="C28" s="34"/>
      <c r="D28" s="36"/>
      <c r="E28" s="15" t="s">
        <v>558</v>
      </c>
      <c r="F28" s="16"/>
      <c r="G28" s="17"/>
      <c r="H28" s="16"/>
      <c r="I28" s="37"/>
      <c r="J28" s="65"/>
      <c r="L28" s="65"/>
    </row>
    <row r="29" spans="1:12" s="19" customFormat="1" ht="30.75">
      <c r="A29" s="34"/>
      <c r="B29" s="34" t="s">
        <v>564</v>
      </c>
      <c r="C29" s="115" t="s">
        <v>669</v>
      </c>
      <c r="D29" s="36" t="s">
        <v>565</v>
      </c>
      <c r="E29" s="15" t="s">
        <v>555</v>
      </c>
      <c r="F29" s="16"/>
      <c r="G29" s="17"/>
      <c r="H29" s="16"/>
      <c r="I29" s="18">
        <f>'[1]Місто'!$O$50</f>
        <v>10900</v>
      </c>
      <c r="J29" s="65"/>
      <c r="L29" s="65"/>
    </row>
    <row r="30" spans="1:12" s="19" customFormat="1" ht="15.75" hidden="1">
      <c r="A30" s="34"/>
      <c r="B30" s="34"/>
      <c r="C30" s="34"/>
      <c r="D30" s="36"/>
      <c r="E30" s="15" t="s">
        <v>558</v>
      </c>
      <c r="F30" s="16"/>
      <c r="G30" s="17"/>
      <c r="H30" s="16"/>
      <c r="I30" s="37"/>
      <c r="J30" s="65"/>
      <c r="L30" s="65"/>
    </row>
    <row r="31" spans="1:12" s="19" customFormat="1" ht="23.25" customHeight="1">
      <c r="A31" s="34"/>
      <c r="B31" s="115" t="s">
        <v>133</v>
      </c>
      <c r="C31" s="115" t="s">
        <v>134</v>
      </c>
      <c r="D31" s="36" t="s">
        <v>135</v>
      </c>
      <c r="E31" s="15" t="s">
        <v>555</v>
      </c>
      <c r="F31" s="16"/>
      <c r="G31" s="17"/>
      <c r="H31" s="16"/>
      <c r="I31" s="18">
        <f>'[1]Місто'!$O$52</f>
        <v>32000</v>
      </c>
      <c r="J31" s="65"/>
      <c r="L31" s="65"/>
    </row>
    <row r="32" spans="1:12" s="19" customFormat="1" ht="30.75" hidden="1">
      <c r="A32" s="34"/>
      <c r="B32" s="34" t="s">
        <v>406</v>
      </c>
      <c r="C32" s="115" t="s">
        <v>670</v>
      </c>
      <c r="D32" s="36" t="s">
        <v>407</v>
      </c>
      <c r="E32" s="15" t="s">
        <v>555</v>
      </c>
      <c r="F32" s="16"/>
      <c r="G32" s="17"/>
      <c r="H32" s="16"/>
      <c r="I32" s="37">
        <f>'[1]Місто'!$O$55</f>
        <v>0</v>
      </c>
      <c r="J32" s="65"/>
      <c r="L32" s="65"/>
    </row>
    <row r="33" spans="1:12" s="19" customFormat="1" ht="45.75" hidden="1">
      <c r="A33" s="34"/>
      <c r="B33" s="34" t="s">
        <v>590</v>
      </c>
      <c r="C33" s="115" t="s">
        <v>670</v>
      </c>
      <c r="D33" s="36" t="s">
        <v>591</v>
      </c>
      <c r="E33" s="15" t="s">
        <v>555</v>
      </c>
      <c r="F33" s="16"/>
      <c r="G33" s="17"/>
      <c r="H33" s="16"/>
      <c r="I33" s="37">
        <f>'[1]Місто'!$O$56</f>
        <v>0</v>
      </c>
      <c r="J33" s="65"/>
      <c r="L33" s="65"/>
    </row>
    <row r="34" spans="1:12" s="19" customFormat="1" ht="30.75">
      <c r="A34" s="34"/>
      <c r="B34" s="34" t="s">
        <v>572</v>
      </c>
      <c r="C34" s="115" t="s">
        <v>670</v>
      </c>
      <c r="D34" s="36" t="s">
        <v>573</v>
      </c>
      <c r="E34" s="15" t="s">
        <v>555</v>
      </c>
      <c r="F34" s="16"/>
      <c r="G34" s="17"/>
      <c r="H34" s="16"/>
      <c r="I34" s="18">
        <f>'[1]Місто'!$O$57</f>
        <v>598910</v>
      </c>
      <c r="J34" s="65"/>
      <c r="L34" s="65"/>
    </row>
    <row r="35" spans="1:12" s="19" customFormat="1" ht="15.75" hidden="1">
      <c r="A35" s="34"/>
      <c r="B35" s="34"/>
      <c r="C35" s="34"/>
      <c r="D35" s="36"/>
      <c r="E35" s="15" t="s">
        <v>558</v>
      </c>
      <c r="F35" s="16"/>
      <c r="G35" s="17"/>
      <c r="H35" s="16"/>
      <c r="I35" s="37"/>
      <c r="J35" s="65"/>
      <c r="L35" s="65"/>
    </row>
    <row r="36" spans="1:12" s="19" customFormat="1" ht="30.75" hidden="1">
      <c r="A36" s="34"/>
      <c r="B36" s="34" t="s">
        <v>404</v>
      </c>
      <c r="C36" s="115" t="s">
        <v>670</v>
      </c>
      <c r="D36" s="36" t="s">
        <v>405</v>
      </c>
      <c r="E36" s="15" t="s">
        <v>555</v>
      </c>
      <c r="F36" s="16"/>
      <c r="G36" s="17"/>
      <c r="H36" s="16"/>
      <c r="I36" s="37">
        <f>'[1]Місто'!$O$58</f>
        <v>0</v>
      </c>
      <c r="J36" s="65"/>
      <c r="L36" s="65"/>
    </row>
    <row r="37" spans="1:12" s="19" customFormat="1" ht="15.75" hidden="1">
      <c r="A37" s="34"/>
      <c r="B37" s="34" t="s">
        <v>588</v>
      </c>
      <c r="C37" s="115" t="s">
        <v>670</v>
      </c>
      <c r="D37" s="95" t="s">
        <v>608</v>
      </c>
      <c r="E37" s="15" t="s">
        <v>555</v>
      </c>
      <c r="F37" s="16"/>
      <c r="G37" s="17"/>
      <c r="H37" s="16"/>
      <c r="I37" s="37">
        <f>'[1]Місто'!$O$59</f>
        <v>0</v>
      </c>
      <c r="J37" s="65"/>
      <c r="L37" s="65"/>
    </row>
    <row r="38" spans="1:12" s="19" customFormat="1" ht="33" customHeight="1">
      <c r="A38" s="34"/>
      <c r="B38" s="34" t="s">
        <v>456</v>
      </c>
      <c r="C38" s="115" t="s">
        <v>671</v>
      </c>
      <c r="D38" s="36" t="s">
        <v>457</v>
      </c>
      <c r="E38" s="15" t="s">
        <v>555</v>
      </c>
      <c r="F38" s="16"/>
      <c r="G38" s="17"/>
      <c r="H38" s="16"/>
      <c r="I38" s="18">
        <f>'[1]Місто'!$O$72</f>
        <v>3880136</v>
      </c>
      <c r="J38" s="65"/>
      <c r="L38" s="65"/>
    </row>
    <row r="39" spans="1:12" s="19" customFormat="1" ht="15.75" hidden="1">
      <c r="A39" s="34"/>
      <c r="B39" s="34"/>
      <c r="C39" s="34"/>
      <c r="D39" s="36"/>
      <c r="E39" s="15" t="s">
        <v>558</v>
      </c>
      <c r="F39" s="16"/>
      <c r="G39" s="17"/>
      <c r="H39" s="16"/>
      <c r="I39" s="37"/>
      <c r="J39" s="65"/>
      <c r="L39" s="65"/>
    </row>
    <row r="40" spans="1:12" s="19" customFormat="1" ht="15.75" hidden="1">
      <c r="A40" s="75"/>
      <c r="B40" s="75" t="s">
        <v>454</v>
      </c>
      <c r="C40" s="75"/>
      <c r="D40" s="36" t="s">
        <v>455</v>
      </c>
      <c r="E40" s="15" t="s">
        <v>555</v>
      </c>
      <c r="F40" s="39"/>
      <c r="G40" s="40"/>
      <c r="H40" s="16"/>
      <c r="I40" s="37"/>
      <c r="J40" s="65"/>
      <c r="L40" s="65"/>
    </row>
    <row r="41" spans="1:12" s="19" customFormat="1" ht="15.75" hidden="1">
      <c r="A41" s="44"/>
      <c r="B41" s="44"/>
      <c r="C41" s="113"/>
      <c r="D41" s="45"/>
      <c r="E41" s="45" t="s">
        <v>558</v>
      </c>
      <c r="F41" s="46"/>
      <c r="G41" s="42"/>
      <c r="H41" s="16"/>
      <c r="I41" s="18"/>
      <c r="J41" s="65"/>
      <c r="L41" s="65"/>
    </row>
    <row r="42" spans="1:12" s="49" customFormat="1" ht="60.75">
      <c r="A42" s="47"/>
      <c r="B42" s="47">
        <v>150101</v>
      </c>
      <c r="C42" s="112" t="s">
        <v>666</v>
      </c>
      <c r="D42" s="20" t="s">
        <v>556</v>
      </c>
      <c r="E42" s="78" t="s">
        <v>128</v>
      </c>
      <c r="F42" s="18">
        <v>854531</v>
      </c>
      <c r="G42" s="48">
        <f>100-(H42/F42*100)</f>
        <v>37.250374766977444</v>
      </c>
      <c r="H42" s="18">
        <v>536215</v>
      </c>
      <c r="I42" s="18">
        <v>425214</v>
      </c>
      <c r="J42" s="66"/>
      <c r="L42" s="66"/>
    </row>
    <row r="43" spans="1:12" s="19" customFormat="1" ht="15.75" hidden="1">
      <c r="A43" s="44"/>
      <c r="B43" s="44"/>
      <c r="C43" s="113"/>
      <c r="D43" s="45"/>
      <c r="E43" s="45" t="s">
        <v>558</v>
      </c>
      <c r="F43" s="46"/>
      <c r="G43" s="42"/>
      <c r="H43" s="16"/>
      <c r="I43" s="18"/>
      <c r="J43" s="65"/>
      <c r="L43" s="65"/>
    </row>
    <row r="44" spans="1:12" s="19" customFormat="1" ht="45.75" hidden="1">
      <c r="A44" s="47"/>
      <c r="B44" s="47">
        <v>150101</v>
      </c>
      <c r="C44" s="114"/>
      <c r="D44" s="20" t="s">
        <v>556</v>
      </c>
      <c r="E44" s="20" t="s">
        <v>569</v>
      </c>
      <c r="F44" s="18"/>
      <c r="G44" s="48"/>
      <c r="H44" s="18"/>
      <c r="I44" s="18"/>
      <c r="J44" s="65"/>
      <c r="L44" s="65"/>
    </row>
    <row r="45" spans="1:12" s="19" customFormat="1" ht="15.75" hidden="1">
      <c r="A45" s="47"/>
      <c r="B45" s="47"/>
      <c r="C45" s="114"/>
      <c r="D45" s="20"/>
      <c r="E45" s="20" t="s">
        <v>558</v>
      </c>
      <c r="F45" s="18"/>
      <c r="G45" s="48"/>
      <c r="H45" s="18"/>
      <c r="I45" s="18"/>
      <c r="J45" s="65"/>
      <c r="L45" s="65"/>
    </row>
    <row r="46" spans="1:12" s="19" customFormat="1" ht="45.75" hidden="1">
      <c r="A46" s="14"/>
      <c r="B46" s="14">
        <v>150101</v>
      </c>
      <c r="C46" s="112" t="s">
        <v>666</v>
      </c>
      <c r="D46" s="15" t="s">
        <v>556</v>
      </c>
      <c r="E46" s="15" t="s">
        <v>595</v>
      </c>
      <c r="F46" s="16"/>
      <c r="G46" s="48" t="e">
        <f>100-(H46/F46*100)</f>
        <v>#DIV/0!</v>
      </c>
      <c r="H46" s="18"/>
      <c r="I46" s="18"/>
      <c r="J46" s="65"/>
      <c r="L46" s="65"/>
    </row>
    <row r="47" spans="1:12" s="19" customFormat="1" ht="15.75" hidden="1">
      <c r="A47" s="14"/>
      <c r="B47" s="14"/>
      <c r="C47" s="51"/>
      <c r="D47" s="15"/>
      <c r="E47" s="15" t="s">
        <v>558</v>
      </c>
      <c r="F47" s="16"/>
      <c r="G47" s="48"/>
      <c r="H47" s="16"/>
      <c r="I47" s="18"/>
      <c r="J47" s="65"/>
      <c r="L47" s="65"/>
    </row>
    <row r="48" spans="1:12" s="19" customFormat="1" ht="45.75">
      <c r="A48" s="14"/>
      <c r="B48" s="14">
        <v>150101</v>
      </c>
      <c r="C48" s="112" t="s">
        <v>666</v>
      </c>
      <c r="D48" s="15" t="s">
        <v>556</v>
      </c>
      <c r="E48" s="15" t="s">
        <v>464</v>
      </c>
      <c r="F48" s="16">
        <v>21558258</v>
      </c>
      <c r="G48" s="48">
        <f>100-(H48/F48*100)</f>
        <v>1.6438619484004704</v>
      </c>
      <c r="H48" s="16">
        <v>21203870</v>
      </c>
      <c r="I48" s="18">
        <v>21203870</v>
      </c>
      <c r="J48" s="65"/>
      <c r="L48" s="65"/>
    </row>
    <row r="49" spans="1:12" s="19" customFormat="1" ht="15.75" hidden="1">
      <c r="A49" s="14"/>
      <c r="B49" s="14"/>
      <c r="C49" s="51"/>
      <c r="D49" s="15"/>
      <c r="E49" s="15" t="s">
        <v>558</v>
      </c>
      <c r="F49" s="16"/>
      <c r="G49" s="17"/>
      <c r="H49" s="16"/>
      <c r="I49" s="18"/>
      <c r="J49" s="65"/>
      <c r="L49" s="65"/>
    </row>
    <row r="50" spans="1:12" s="49" customFormat="1" ht="30.75" hidden="1">
      <c r="A50" s="47"/>
      <c r="B50" s="47">
        <v>150101</v>
      </c>
      <c r="C50" s="114"/>
      <c r="D50" s="20" t="s">
        <v>556</v>
      </c>
      <c r="E50" s="15" t="s">
        <v>596</v>
      </c>
      <c r="F50" s="18"/>
      <c r="G50" s="48"/>
      <c r="H50" s="18"/>
      <c r="I50" s="18"/>
      <c r="J50" s="66"/>
      <c r="L50" s="66"/>
    </row>
    <row r="51" spans="1:12" s="19" customFormat="1" ht="15.75" hidden="1">
      <c r="A51" s="14"/>
      <c r="B51" s="14"/>
      <c r="C51" s="51"/>
      <c r="D51" s="15"/>
      <c r="E51" s="15" t="s">
        <v>558</v>
      </c>
      <c r="F51" s="16"/>
      <c r="G51" s="48"/>
      <c r="H51" s="16"/>
      <c r="I51" s="18"/>
      <c r="J51" s="65"/>
      <c r="L51" s="65"/>
    </row>
    <row r="52" spans="1:12" s="19" customFormat="1" ht="45.75">
      <c r="A52" s="14"/>
      <c r="B52" s="14">
        <v>150101</v>
      </c>
      <c r="C52" s="112" t="s">
        <v>666</v>
      </c>
      <c r="D52" s="15" t="s">
        <v>556</v>
      </c>
      <c r="E52" s="79" t="s">
        <v>130</v>
      </c>
      <c r="F52" s="16">
        <v>10913280</v>
      </c>
      <c r="G52" s="48">
        <f>100-(H52/F52*100)</f>
        <v>56.05446758444757</v>
      </c>
      <c r="H52" s="72">
        <v>4795899</v>
      </c>
      <c r="I52" s="16">
        <v>4795899</v>
      </c>
      <c r="J52" s="65"/>
      <c r="L52" s="65"/>
    </row>
    <row r="53" spans="1:12" s="19" customFormat="1" ht="16.5" customHeight="1" hidden="1">
      <c r="A53" s="14"/>
      <c r="B53" s="14"/>
      <c r="C53" s="51"/>
      <c r="D53" s="15"/>
      <c r="E53" s="15" t="s">
        <v>558</v>
      </c>
      <c r="F53" s="16"/>
      <c r="G53" s="48"/>
      <c r="H53" s="16"/>
      <c r="I53" s="18"/>
      <c r="J53" s="65"/>
      <c r="L53" s="65"/>
    </row>
    <row r="54" spans="1:12" s="49" customFormat="1" ht="30.75" hidden="1">
      <c r="A54" s="47"/>
      <c r="B54" s="47">
        <v>150101</v>
      </c>
      <c r="C54" s="116" t="s">
        <v>666</v>
      </c>
      <c r="D54" s="20" t="s">
        <v>556</v>
      </c>
      <c r="E54" s="15" t="s">
        <v>585</v>
      </c>
      <c r="F54" s="18"/>
      <c r="G54" s="48" t="e">
        <f>100-(H54/F54*100)</f>
        <v>#DIV/0!</v>
      </c>
      <c r="H54" s="18"/>
      <c r="I54" s="18"/>
      <c r="J54" s="66"/>
      <c r="L54" s="66"/>
    </row>
    <row r="55" spans="1:12" s="49" customFormat="1" ht="15.75" hidden="1">
      <c r="A55" s="47"/>
      <c r="B55" s="47"/>
      <c r="C55" s="114"/>
      <c r="D55" s="20"/>
      <c r="E55" s="15" t="s">
        <v>558</v>
      </c>
      <c r="F55" s="18"/>
      <c r="G55" s="48"/>
      <c r="H55" s="18"/>
      <c r="I55" s="18"/>
      <c r="J55" s="66"/>
      <c r="L55" s="66"/>
    </row>
    <row r="56" spans="1:12" s="49" customFormat="1" ht="45.75" hidden="1">
      <c r="A56" s="47"/>
      <c r="B56" s="47">
        <v>150101</v>
      </c>
      <c r="C56" s="114"/>
      <c r="D56" s="20" t="s">
        <v>556</v>
      </c>
      <c r="E56" s="15" t="s">
        <v>465</v>
      </c>
      <c r="F56" s="80"/>
      <c r="G56" s="81"/>
      <c r="H56" s="80"/>
      <c r="I56" s="80"/>
      <c r="J56" s="66"/>
      <c r="L56" s="66"/>
    </row>
    <row r="57" spans="1:12" s="49" customFormat="1" ht="45.75">
      <c r="A57" s="47"/>
      <c r="B57" s="47">
        <v>150101</v>
      </c>
      <c r="C57" s="116" t="s">
        <v>666</v>
      </c>
      <c r="D57" s="20" t="s">
        <v>556</v>
      </c>
      <c r="E57" s="79" t="s">
        <v>129</v>
      </c>
      <c r="F57" s="73">
        <v>1115691</v>
      </c>
      <c r="G57" s="94">
        <f aca="true" t="shared" si="0" ref="G57:G70">100-(H57/F57*100)</f>
        <v>54.04722275253632</v>
      </c>
      <c r="H57" s="73">
        <v>512691</v>
      </c>
      <c r="I57" s="73">
        <v>512691</v>
      </c>
      <c r="J57" s="66"/>
      <c r="L57" s="66"/>
    </row>
    <row r="58" spans="1:12" s="49" customFormat="1" ht="45.75">
      <c r="A58" s="47"/>
      <c r="B58" s="47">
        <v>150101</v>
      </c>
      <c r="C58" s="116" t="s">
        <v>666</v>
      </c>
      <c r="D58" s="20" t="s">
        <v>556</v>
      </c>
      <c r="E58" s="79" t="s">
        <v>87</v>
      </c>
      <c r="F58" s="18">
        <v>19135112</v>
      </c>
      <c r="G58" s="48">
        <f t="shared" si="0"/>
        <v>5.889900200218321</v>
      </c>
      <c r="H58" s="73">
        <v>18008073</v>
      </c>
      <c r="I58" s="73">
        <v>18007439</v>
      </c>
      <c r="J58" s="66"/>
      <c r="L58" s="66"/>
    </row>
    <row r="59" spans="1:12" s="49" customFormat="1" ht="45.75">
      <c r="A59" s="47"/>
      <c r="B59" s="47">
        <v>150101</v>
      </c>
      <c r="C59" s="116" t="s">
        <v>666</v>
      </c>
      <c r="D59" s="20" t="s">
        <v>556</v>
      </c>
      <c r="E59" s="79" t="s">
        <v>131</v>
      </c>
      <c r="F59" s="18">
        <v>14569862</v>
      </c>
      <c r="G59" s="48">
        <f t="shared" si="0"/>
        <v>1.437179020638638</v>
      </c>
      <c r="H59" s="18">
        <v>14360467</v>
      </c>
      <c r="I59" s="18">
        <f>14360467-13860467</f>
        <v>500000</v>
      </c>
      <c r="J59" s="66"/>
      <c r="L59" s="66"/>
    </row>
    <row r="60" spans="1:12" s="49" customFormat="1" ht="45.75">
      <c r="A60" s="47"/>
      <c r="B60" s="47">
        <v>150101</v>
      </c>
      <c r="C60" s="116" t="s">
        <v>666</v>
      </c>
      <c r="D60" s="20" t="s">
        <v>556</v>
      </c>
      <c r="E60" s="79" t="s">
        <v>618</v>
      </c>
      <c r="F60" s="18">
        <v>9209479</v>
      </c>
      <c r="G60" s="48">
        <f t="shared" si="0"/>
        <v>3.037576827093048</v>
      </c>
      <c r="H60" s="18">
        <v>8929734</v>
      </c>
      <c r="I60" s="18">
        <v>6211272</v>
      </c>
      <c r="J60" s="66"/>
      <c r="L60" s="66"/>
    </row>
    <row r="61" spans="1:12" s="49" customFormat="1" ht="32.25" customHeight="1">
      <c r="A61" s="47"/>
      <c r="B61" s="47">
        <v>150101</v>
      </c>
      <c r="C61" s="116" t="s">
        <v>666</v>
      </c>
      <c r="D61" s="20" t="s">
        <v>556</v>
      </c>
      <c r="E61" s="123" t="s">
        <v>88</v>
      </c>
      <c r="F61" s="73">
        <v>2489005</v>
      </c>
      <c r="G61" s="94">
        <f t="shared" si="0"/>
        <v>3.8249822720324005</v>
      </c>
      <c r="H61" s="73">
        <v>2393801</v>
      </c>
      <c r="I61" s="73">
        <v>2393801</v>
      </c>
      <c r="J61" s="66"/>
      <c r="L61" s="66"/>
    </row>
    <row r="62" spans="1:12" s="49" customFormat="1" ht="30.75">
      <c r="A62" s="47"/>
      <c r="B62" s="47">
        <v>150101</v>
      </c>
      <c r="C62" s="116" t="s">
        <v>666</v>
      </c>
      <c r="D62" s="20" t="s">
        <v>556</v>
      </c>
      <c r="E62" s="150" t="s">
        <v>150</v>
      </c>
      <c r="F62" s="73">
        <v>99995818</v>
      </c>
      <c r="G62" s="94">
        <f t="shared" si="0"/>
        <v>24.675240918575213</v>
      </c>
      <c r="H62" s="73">
        <v>75321609</v>
      </c>
      <c r="I62" s="73">
        <f>30000000-10000000</f>
        <v>20000000</v>
      </c>
      <c r="J62" s="66"/>
      <c r="L62" s="66"/>
    </row>
    <row r="63" spans="1:12" s="49" customFormat="1" ht="46.5" customHeight="1">
      <c r="A63" s="47"/>
      <c r="B63" s="47">
        <v>150110</v>
      </c>
      <c r="C63" s="116" t="s">
        <v>668</v>
      </c>
      <c r="D63" s="123" t="s">
        <v>710</v>
      </c>
      <c r="E63" s="157" t="s">
        <v>203</v>
      </c>
      <c r="F63" s="73">
        <v>999545</v>
      </c>
      <c r="G63" s="158">
        <f t="shared" si="0"/>
        <v>0</v>
      </c>
      <c r="H63" s="73">
        <v>999545</v>
      </c>
      <c r="I63" s="73">
        <v>999545</v>
      </c>
      <c r="J63" s="66"/>
      <c r="L63" s="66"/>
    </row>
    <row r="64" spans="1:12" s="49" customFormat="1" ht="45.75">
      <c r="A64" s="47"/>
      <c r="B64" s="47">
        <v>150110</v>
      </c>
      <c r="C64" s="116" t="s">
        <v>668</v>
      </c>
      <c r="D64" s="123" t="s">
        <v>710</v>
      </c>
      <c r="E64" s="139" t="s">
        <v>89</v>
      </c>
      <c r="F64" s="73">
        <v>9880230</v>
      </c>
      <c r="G64" s="40">
        <f>100-(H64/F64*100)</f>
        <v>13.045212510235089</v>
      </c>
      <c r="H64" s="73">
        <v>8591333</v>
      </c>
      <c r="I64" s="73">
        <v>8591333</v>
      </c>
      <c r="J64" s="66"/>
      <c r="L64" s="66"/>
    </row>
    <row r="65" spans="1:12" s="49" customFormat="1" ht="45.75">
      <c r="A65" s="47"/>
      <c r="B65" s="47">
        <v>150110</v>
      </c>
      <c r="C65" s="116" t="s">
        <v>668</v>
      </c>
      <c r="D65" s="123" t="s">
        <v>710</v>
      </c>
      <c r="E65" s="123" t="s">
        <v>23</v>
      </c>
      <c r="F65" s="140">
        <v>254193</v>
      </c>
      <c r="G65" s="94">
        <f t="shared" si="0"/>
        <v>0</v>
      </c>
      <c r="H65" s="73">
        <v>254193</v>
      </c>
      <c r="I65" s="73">
        <v>254193</v>
      </c>
      <c r="J65" s="66"/>
      <c r="L65" s="66"/>
    </row>
    <row r="66" spans="1:12" s="49" customFormat="1" ht="45.75" hidden="1">
      <c r="A66" s="47"/>
      <c r="B66" s="47">
        <v>150110</v>
      </c>
      <c r="C66" s="116" t="s">
        <v>668</v>
      </c>
      <c r="D66" s="123" t="s">
        <v>710</v>
      </c>
      <c r="E66" s="38" t="s">
        <v>568</v>
      </c>
      <c r="F66" s="39"/>
      <c r="G66" s="40" t="e">
        <f t="shared" si="0"/>
        <v>#DIV/0!</v>
      </c>
      <c r="H66" s="16"/>
      <c r="I66" s="18"/>
      <c r="J66" s="66"/>
      <c r="L66" s="66"/>
    </row>
    <row r="67" spans="1:12" s="49" customFormat="1" ht="48" customHeight="1">
      <c r="A67" s="47"/>
      <c r="B67" s="47">
        <v>150110</v>
      </c>
      <c r="C67" s="116" t="s">
        <v>668</v>
      </c>
      <c r="D67" s="123" t="s">
        <v>710</v>
      </c>
      <c r="E67" s="79" t="s">
        <v>697</v>
      </c>
      <c r="F67" s="18">
        <v>28980419</v>
      </c>
      <c r="G67" s="48">
        <f t="shared" si="0"/>
        <v>0.3730104799382019</v>
      </c>
      <c r="H67" s="18">
        <v>28872319</v>
      </c>
      <c r="I67" s="18">
        <v>9391898</v>
      </c>
      <c r="J67" s="66"/>
      <c r="L67" s="66"/>
    </row>
    <row r="68" spans="1:12" s="49" customFormat="1" ht="45.75" hidden="1">
      <c r="A68" s="47"/>
      <c r="B68" s="47">
        <v>150110</v>
      </c>
      <c r="C68" s="116" t="s">
        <v>707</v>
      </c>
      <c r="D68" s="123" t="s">
        <v>710</v>
      </c>
      <c r="E68" s="139" t="s">
        <v>741</v>
      </c>
      <c r="F68" s="18"/>
      <c r="G68" s="48"/>
      <c r="H68" s="18"/>
      <c r="I68" s="18">
        <f>1200000+1389164-2589164</f>
        <v>0</v>
      </c>
      <c r="J68" s="66"/>
      <c r="L68" s="66"/>
    </row>
    <row r="69" spans="1:12" s="49" customFormat="1" ht="42.75" customHeight="1">
      <c r="A69" s="47"/>
      <c r="B69" s="47">
        <v>150110</v>
      </c>
      <c r="C69" s="116" t="s">
        <v>668</v>
      </c>
      <c r="D69" s="123" t="s">
        <v>710</v>
      </c>
      <c r="E69" s="79" t="s">
        <v>24</v>
      </c>
      <c r="F69" s="140">
        <v>2250000</v>
      </c>
      <c r="G69" s="94">
        <f>100-(H69/F69*100)</f>
        <v>0</v>
      </c>
      <c r="H69" s="73">
        <v>2250000</v>
      </c>
      <c r="I69" s="73">
        <v>2250000</v>
      </c>
      <c r="J69" s="66"/>
      <c r="L69" s="66"/>
    </row>
    <row r="70" spans="1:12" s="49" customFormat="1" ht="42.75" customHeight="1">
      <c r="A70" s="47"/>
      <c r="B70" s="47">
        <v>150112</v>
      </c>
      <c r="C70" s="116" t="s">
        <v>669</v>
      </c>
      <c r="D70" s="123" t="s">
        <v>711</v>
      </c>
      <c r="E70" s="79" t="s">
        <v>90</v>
      </c>
      <c r="F70" s="18">
        <v>42535105</v>
      </c>
      <c r="G70" s="48">
        <f t="shared" si="0"/>
        <v>3.424597165094582</v>
      </c>
      <c r="H70" s="18">
        <v>41078449</v>
      </c>
      <c r="I70" s="18">
        <v>6407552</v>
      </c>
      <c r="J70" s="66"/>
      <c r="L70" s="66"/>
    </row>
    <row r="71" spans="1:12" s="49" customFormat="1" ht="15.75" hidden="1">
      <c r="A71" s="14"/>
      <c r="B71" s="14">
        <v>200700</v>
      </c>
      <c r="C71" s="112" t="s">
        <v>672</v>
      </c>
      <c r="D71" s="79" t="s">
        <v>617</v>
      </c>
      <c r="E71" s="15" t="s">
        <v>555</v>
      </c>
      <c r="F71" s="18"/>
      <c r="G71" s="48"/>
      <c r="H71" s="18"/>
      <c r="I71" s="18">
        <f>'[1]Місто'!$O$86</f>
        <v>0</v>
      </c>
      <c r="J71" s="66"/>
      <c r="L71" s="66"/>
    </row>
    <row r="72" spans="1:12" s="24" customFormat="1" ht="31.5">
      <c r="A72" s="21"/>
      <c r="B72" s="21">
        <v>14</v>
      </c>
      <c r="C72" s="21"/>
      <c r="D72" s="22" t="s">
        <v>597</v>
      </c>
      <c r="E72" s="22"/>
      <c r="F72" s="23">
        <f>F86+F89+F92+F94+F96+F98+F101+F100+F103+F105+F107+F109+F111+F112+F113+F114+F115+F116+F117+F73+F74+F76+F78+F80+F82</f>
        <v>117532897</v>
      </c>
      <c r="G72" s="23"/>
      <c r="H72" s="23">
        <f>H86+H89+H92+H94+H96+H98+H101+H100+H103+H105+H107+H109+H111+H112+H113+H114+H115+H116+H117+H73+H74+H76+H78+H80+H82</f>
        <v>99865812</v>
      </c>
      <c r="I72" s="23">
        <f>I86+I89+I92+I94+I96+I98+I101+I100+I103+I105+I107+I109+I111+I112+I113+I114+I115+I116+I117+I73+I74+I76+I78+I80+I82+I88+I97+I84+I85</f>
        <v>137950725</v>
      </c>
      <c r="J72" s="62">
        <f>'[1]Місто'!$O$92-I72</f>
        <v>0</v>
      </c>
      <c r="K72" s="31">
        <f>I86+I89+I92+I94+I96+I98+I100+I101+I103+I105+I107+I109+I111+I112+I113+I114+I115+I116+I117+I88+I97</f>
        <v>66313525</v>
      </c>
      <c r="L72" s="62">
        <f>'[1]Місто'!$O$116-K72</f>
        <v>0</v>
      </c>
    </row>
    <row r="73" spans="1:12" s="24" customFormat="1" ht="21" customHeight="1">
      <c r="A73" s="14"/>
      <c r="B73" s="14" t="s">
        <v>553</v>
      </c>
      <c r="C73" s="112" t="s">
        <v>665</v>
      </c>
      <c r="D73" s="15" t="s">
        <v>554</v>
      </c>
      <c r="E73" s="15" t="s">
        <v>555</v>
      </c>
      <c r="F73" s="18"/>
      <c r="G73" s="18"/>
      <c r="H73" s="18"/>
      <c r="I73" s="58">
        <f>'[1]Місто'!$O$94</f>
        <v>112054</v>
      </c>
      <c r="J73" s="64"/>
      <c r="L73" s="64"/>
    </row>
    <row r="74" spans="1:12" s="19" customFormat="1" ht="15.75">
      <c r="A74" s="14"/>
      <c r="B74" s="14" t="s">
        <v>598</v>
      </c>
      <c r="C74" s="112" t="s">
        <v>673</v>
      </c>
      <c r="D74" s="15" t="s">
        <v>599</v>
      </c>
      <c r="E74" s="15" t="s">
        <v>555</v>
      </c>
      <c r="F74" s="16"/>
      <c r="G74" s="17"/>
      <c r="H74" s="16"/>
      <c r="I74" s="37">
        <f>'[1]Місто'!$O$96</f>
        <v>38568684</v>
      </c>
      <c r="J74" s="65"/>
      <c r="L74" s="65"/>
    </row>
    <row r="75" spans="1:12" s="19" customFormat="1" ht="15.75" hidden="1">
      <c r="A75" s="14"/>
      <c r="B75" s="14"/>
      <c r="C75" s="51"/>
      <c r="D75" s="15"/>
      <c r="E75" s="20" t="s">
        <v>558</v>
      </c>
      <c r="F75" s="16"/>
      <c r="G75" s="17"/>
      <c r="H75" s="16"/>
      <c r="I75" s="18"/>
      <c r="J75" s="65"/>
      <c r="L75" s="65"/>
    </row>
    <row r="76" spans="1:12" s="19" customFormat="1" ht="15.75">
      <c r="A76" s="14"/>
      <c r="B76" s="14" t="s">
        <v>600</v>
      </c>
      <c r="C76" s="112" t="s">
        <v>674</v>
      </c>
      <c r="D76" s="15" t="s">
        <v>601</v>
      </c>
      <c r="E76" s="15" t="s">
        <v>555</v>
      </c>
      <c r="F76" s="16"/>
      <c r="G76" s="17"/>
      <c r="H76" s="16"/>
      <c r="I76" s="18">
        <f>'[1]Місто'!$O$99</f>
        <v>6502185</v>
      </c>
      <c r="J76" s="65"/>
      <c r="L76" s="65"/>
    </row>
    <row r="77" spans="1:12" s="19" customFormat="1" ht="15.75" hidden="1">
      <c r="A77" s="14"/>
      <c r="B77" s="14"/>
      <c r="C77" s="51"/>
      <c r="D77" s="15"/>
      <c r="E77" s="20" t="s">
        <v>558</v>
      </c>
      <c r="F77" s="16"/>
      <c r="G77" s="17"/>
      <c r="H77" s="16"/>
      <c r="I77" s="18"/>
      <c r="J77" s="65"/>
      <c r="L77" s="65"/>
    </row>
    <row r="78" spans="1:12" s="19" customFormat="1" ht="30.75" customHeight="1" hidden="1">
      <c r="A78" s="14"/>
      <c r="B78" s="14" t="s">
        <v>602</v>
      </c>
      <c r="C78" s="112" t="s">
        <v>675</v>
      </c>
      <c r="D78" s="15" t="s">
        <v>603</v>
      </c>
      <c r="E78" s="15" t="s">
        <v>555</v>
      </c>
      <c r="F78" s="16"/>
      <c r="G78" s="17"/>
      <c r="H78" s="16"/>
      <c r="I78" s="18">
        <f>'[1]Місто'!$O$101</f>
        <v>0</v>
      </c>
      <c r="J78" s="65"/>
      <c r="L78" s="65"/>
    </row>
    <row r="79" spans="1:12" s="19" customFormat="1" ht="15.75" hidden="1">
      <c r="A79" s="14"/>
      <c r="B79" s="14"/>
      <c r="C79" s="51"/>
      <c r="D79" s="15"/>
      <c r="E79" s="20" t="s">
        <v>558</v>
      </c>
      <c r="F79" s="16"/>
      <c r="G79" s="17"/>
      <c r="H79" s="16"/>
      <c r="I79" s="18"/>
      <c r="J79" s="65"/>
      <c r="L79" s="65"/>
    </row>
    <row r="80" spans="1:12" s="19" customFormat="1" ht="30.75">
      <c r="A80" s="14"/>
      <c r="B80" s="14" t="s">
        <v>444</v>
      </c>
      <c r="C80" s="112" t="s">
        <v>676</v>
      </c>
      <c r="D80" s="15" t="s">
        <v>445</v>
      </c>
      <c r="E80" s="15" t="s">
        <v>555</v>
      </c>
      <c r="F80" s="16"/>
      <c r="G80" s="17"/>
      <c r="H80" s="16"/>
      <c r="I80" s="18">
        <f>'[1]Місто'!$O$104</f>
        <v>188750</v>
      </c>
      <c r="J80" s="65"/>
      <c r="L80" s="65"/>
    </row>
    <row r="81" spans="1:12" s="19" customFormat="1" ht="15.75" hidden="1">
      <c r="A81" s="14"/>
      <c r="B81" s="14"/>
      <c r="C81" s="51"/>
      <c r="D81" s="15"/>
      <c r="E81" s="20" t="s">
        <v>558</v>
      </c>
      <c r="F81" s="16"/>
      <c r="G81" s="17"/>
      <c r="H81" s="16"/>
      <c r="I81" s="18"/>
      <c r="J81" s="65"/>
      <c r="L81" s="65"/>
    </row>
    <row r="82" spans="1:12" s="19" customFormat="1" ht="30.75">
      <c r="A82" s="50"/>
      <c r="B82" s="50" t="s">
        <v>570</v>
      </c>
      <c r="C82" s="112" t="s">
        <v>677</v>
      </c>
      <c r="D82" s="15" t="s">
        <v>571</v>
      </c>
      <c r="E82" s="15" t="s">
        <v>555</v>
      </c>
      <c r="F82" s="16"/>
      <c r="G82" s="17"/>
      <c r="H82" s="16"/>
      <c r="I82" s="18">
        <f>'[1]Місто'!$O$108</f>
        <v>26188778</v>
      </c>
      <c r="J82" s="65"/>
      <c r="L82" s="65"/>
    </row>
    <row r="83" spans="1:12" s="19" customFormat="1" ht="15.75" hidden="1">
      <c r="A83" s="14"/>
      <c r="B83" s="14"/>
      <c r="C83" s="51"/>
      <c r="D83" s="15"/>
      <c r="E83" s="20" t="s">
        <v>558</v>
      </c>
      <c r="F83" s="16"/>
      <c r="G83" s="17"/>
      <c r="H83" s="16"/>
      <c r="I83" s="18"/>
      <c r="J83" s="65"/>
      <c r="L83" s="65"/>
    </row>
    <row r="84" spans="1:12" s="19" customFormat="1" ht="15.75">
      <c r="A84" s="14"/>
      <c r="B84" s="112" t="s">
        <v>159</v>
      </c>
      <c r="C84" s="112" t="s">
        <v>367</v>
      </c>
      <c r="D84" s="15" t="s">
        <v>576</v>
      </c>
      <c r="E84" s="15" t="s">
        <v>555</v>
      </c>
      <c r="F84" s="16"/>
      <c r="G84" s="17"/>
      <c r="H84" s="16"/>
      <c r="I84" s="18">
        <f>'[1]Місто'!$O$110</f>
        <v>39000</v>
      </c>
      <c r="J84" s="65"/>
      <c r="L84" s="65"/>
    </row>
    <row r="85" spans="1:12" s="19" customFormat="1" ht="60.75">
      <c r="A85" s="14"/>
      <c r="B85" s="112" t="s">
        <v>160</v>
      </c>
      <c r="C85" s="112" t="s">
        <v>367</v>
      </c>
      <c r="D85" s="15" t="s">
        <v>594</v>
      </c>
      <c r="E85" s="15" t="s">
        <v>555</v>
      </c>
      <c r="F85" s="16"/>
      <c r="G85" s="17"/>
      <c r="H85" s="16"/>
      <c r="I85" s="18">
        <f>'[1]Місто'!$O$112</f>
        <v>37749</v>
      </c>
      <c r="J85" s="65"/>
      <c r="L85" s="65"/>
    </row>
    <row r="86" spans="1:12" s="19" customFormat="1" ht="60" customHeight="1">
      <c r="A86" s="47"/>
      <c r="B86" s="47">
        <v>150101</v>
      </c>
      <c r="C86" s="116" t="s">
        <v>666</v>
      </c>
      <c r="D86" s="20" t="s">
        <v>556</v>
      </c>
      <c r="E86" s="20" t="s">
        <v>604</v>
      </c>
      <c r="F86" s="18">
        <v>10657890</v>
      </c>
      <c r="G86" s="48">
        <f>100-(H86/F86*100)</f>
        <v>38.075069267932015</v>
      </c>
      <c r="H86" s="18">
        <f>6599892-1</f>
        <v>6599891</v>
      </c>
      <c r="I86" s="18">
        <f>6599892-5799474+5799473</f>
        <v>6599891</v>
      </c>
      <c r="J86" s="65"/>
      <c r="L86" s="65"/>
    </row>
    <row r="87" spans="1:12" s="19" customFormat="1" ht="15.75" hidden="1">
      <c r="A87" s="47"/>
      <c r="B87" s="47"/>
      <c r="C87" s="114"/>
      <c r="D87" s="20"/>
      <c r="E87" s="20" t="s">
        <v>558</v>
      </c>
      <c r="F87" s="18"/>
      <c r="G87" s="48" t="e">
        <f>100-(H87/F87*100)</f>
        <v>#DIV/0!</v>
      </c>
      <c r="H87" s="18"/>
      <c r="I87" s="18"/>
      <c r="J87" s="65"/>
      <c r="L87" s="65"/>
    </row>
    <row r="88" spans="1:12" s="19" customFormat="1" ht="60.75" hidden="1">
      <c r="A88" s="47"/>
      <c r="B88" s="47">
        <v>150101</v>
      </c>
      <c r="C88" s="116" t="s">
        <v>666</v>
      </c>
      <c r="D88" s="20" t="s">
        <v>556</v>
      </c>
      <c r="E88" s="78" t="s">
        <v>742</v>
      </c>
      <c r="F88" s="18"/>
      <c r="G88" s="48" t="e">
        <f>100-(H88/F88*100)</f>
        <v>#DIV/0!</v>
      </c>
      <c r="H88" s="18"/>
      <c r="I88" s="18"/>
      <c r="J88" s="65"/>
      <c r="L88" s="65"/>
    </row>
    <row r="89" spans="1:12" s="93" customFormat="1" ht="60.75" customHeight="1" hidden="1">
      <c r="A89" s="47"/>
      <c r="B89" s="47">
        <v>150101</v>
      </c>
      <c r="C89" s="116" t="s">
        <v>666</v>
      </c>
      <c r="D89" s="20" t="s">
        <v>556</v>
      </c>
      <c r="E89" s="20" t="s">
        <v>605</v>
      </c>
      <c r="F89" s="18"/>
      <c r="G89" s="48" t="e">
        <f>100-(H89/F89*100)</f>
        <v>#DIV/0!</v>
      </c>
      <c r="H89" s="18"/>
      <c r="I89" s="18"/>
      <c r="J89" s="92"/>
      <c r="L89" s="92"/>
    </row>
    <row r="90" spans="1:12" s="49" customFormat="1" ht="15.75" hidden="1">
      <c r="A90" s="47"/>
      <c r="B90" s="47"/>
      <c r="C90" s="114"/>
      <c r="D90" s="20"/>
      <c r="E90" s="20" t="s">
        <v>558</v>
      </c>
      <c r="F90" s="18"/>
      <c r="G90" s="48"/>
      <c r="H90" s="18"/>
      <c r="I90" s="18"/>
      <c r="J90" s="66"/>
      <c r="L90" s="66"/>
    </row>
    <row r="91" spans="1:12" s="49" customFormat="1" ht="64.5" customHeight="1" hidden="1">
      <c r="A91" s="47"/>
      <c r="B91" s="47">
        <v>150101</v>
      </c>
      <c r="C91" s="114"/>
      <c r="D91" s="20" t="s">
        <v>556</v>
      </c>
      <c r="E91" s="20" t="s">
        <v>579</v>
      </c>
      <c r="F91" s="18"/>
      <c r="G91" s="48"/>
      <c r="H91" s="18"/>
      <c r="I91" s="18"/>
      <c r="J91" s="66"/>
      <c r="L91" s="66"/>
    </row>
    <row r="92" spans="1:12" s="49" customFormat="1" ht="78" customHeight="1">
      <c r="A92" s="47"/>
      <c r="B92" s="47">
        <v>150101</v>
      </c>
      <c r="C92" s="116" t="s">
        <v>666</v>
      </c>
      <c r="D92" s="20" t="s">
        <v>556</v>
      </c>
      <c r="E92" s="78" t="s">
        <v>132</v>
      </c>
      <c r="F92" s="18">
        <v>27395310</v>
      </c>
      <c r="G92" s="48">
        <f>100-(H92/F92*100)</f>
        <v>3.712646434736456</v>
      </c>
      <c r="H92" s="18">
        <v>26378219</v>
      </c>
      <c r="I92" s="18">
        <v>370538</v>
      </c>
      <c r="J92" s="66"/>
      <c r="L92" s="66"/>
    </row>
    <row r="93" spans="1:12" s="49" customFormat="1" ht="15.75" hidden="1">
      <c r="A93" s="47"/>
      <c r="B93" s="47"/>
      <c r="C93" s="114"/>
      <c r="D93" s="20"/>
      <c r="E93" s="20" t="s">
        <v>558</v>
      </c>
      <c r="F93" s="18"/>
      <c r="G93" s="48"/>
      <c r="H93" s="18"/>
      <c r="I93" s="18"/>
      <c r="J93" s="66"/>
      <c r="L93" s="66"/>
    </row>
    <row r="94" spans="1:12" s="49" customFormat="1" ht="60.75">
      <c r="A94" s="47"/>
      <c r="B94" s="47">
        <v>150101</v>
      </c>
      <c r="C94" s="116" t="s">
        <v>666</v>
      </c>
      <c r="D94" s="20" t="s">
        <v>556</v>
      </c>
      <c r="E94" s="20" t="s">
        <v>439</v>
      </c>
      <c r="F94" s="18">
        <v>3575299</v>
      </c>
      <c r="G94" s="48">
        <f>100-(H94/F94*100)</f>
        <v>62.15983614237579</v>
      </c>
      <c r="H94" s="18">
        <v>1352899</v>
      </c>
      <c r="I94" s="18">
        <v>1352899</v>
      </c>
      <c r="J94" s="66"/>
      <c r="L94" s="66"/>
    </row>
    <row r="95" spans="1:12" s="49" customFormat="1" ht="15.75" hidden="1">
      <c r="A95" s="47"/>
      <c r="B95" s="47"/>
      <c r="C95" s="114"/>
      <c r="D95" s="20"/>
      <c r="E95" s="20" t="s">
        <v>558</v>
      </c>
      <c r="F95" s="18"/>
      <c r="G95" s="48"/>
      <c r="H95" s="18"/>
      <c r="I95" s="18"/>
      <c r="J95" s="66"/>
      <c r="L95" s="66"/>
    </row>
    <row r="96" spans="1:12" s="49" customFormat="1" ht="60.75" hidden="1">
      <c r="A96" s="47"/>
      <c r="B96" s="47">
        <v>150101</v>
      </c>
      <c r="C96" s="116" t="s">
        <v>666</v>
      </c>
      <c r="D96" s="20" t="s">
        <v>556</v>
      </c>
      <c r="E96" s="78" t="s">
        <v>747</v>
      </c>
      <c r="F96" s="73"/>
      <c r="G96" s="94" t="e">
        <f>100-(H96/F96*100)</f>
        <v>#DIV/0!</v>
      </c>
      <c r="H96" s="73"/>
      <c r="I96" s="73"/>
      <c r="J96" s="66"/>
      <c r="L96" s="66"/>
    </row>
    <row r="97" spans="1:12" s="49" customFormat="1" ht="45.75">
      <c r="A97" s="47"/>
      <c r="B97" s="47">
        <v>150101</v>
      </c>
      <c r="C97" s="116" t="s">
        <v>666</v>
      </c>
      <c r="D97" s="20" t="s">
        <v>556</v>
      </c>
      <c r="E97" s="78" t="s">
        <v>451</v>
      </c>
      <c r="F97" s="18">
        <v>2351685</v>
      </c>
      <c r="G97" s="48">
        <f>100-(H97/F97*100)</f>
        <v>8.038619117781508</v>
      </c>
      <c r="H97" s="18">
        <v>2162642</v>
      </c>
      <c r="I97" s="73">
        <v>2162642</v>
      </c>
      <c r="J97" s="66"/>
      <c r="L97" s="66"/>
    </row>
    <row r="98" spans="1:12" s="49" customFormat="1" ht="43.5" customHeight="1">
      <c r="A98" s="47"/>
      <c r="B98" s="47">
        <v>150101</v>
      </c>
      <c r="C98" s="116" t="s">
        <v>666</v>
      </c>
      <c r="D98" s="20" t="s">
        <v>556</v>
      </c>
      <c r="E98" s="78" t="s">
        <v>619</v>
      </c>
      <c r="F98" s="18">
        <v>2620817</v>
      </c>
      <c r="G98" s="48">
        <f>100-(H98/F98*100)</f>
        <v>8.87662129786247</v>
      </c>
      <c r="H98" s="18">
        <v>2388177</v>
      </c>
      <c r="I98" s="18">
        <v>2388177</v>
      </c>
      <c r="J98" s="66"/>
      <c r="L98" s="66"/>
    </row>
    <row r="99" spans="1:12" s="49" customFormat="1" ht="15.75" hidden="1">
      <c r="A99" s="47"/>
      <c r="B99" s="47"/>
      <c r="C99" s="114"/>
      <c r="D99" s="20"/>
      <c r="E99" s="20" t="s">
        <v>558</v>
      </c>
      <c r="F99" s="18"/>
      <c r="G99" s="48"/>
      <c r="H99" s="18"/>
      <c r="I99" s="18"/>
      <c r="J99" s="66"/>
      <c r="L99" s="66"/>
    </row>
    <row r="100" spans="1:12" s="49" customFormat="1" ht="50.25" customHeight="1">
      <c r="A100" s="47"/>
      <c r="B100" s="47">
        <v>150101</v>
      </c>
      <c r="C100" s="116" t="s">
        <v>666</v>
      </c>
      <c r="D100" s="20" t="s">
        <v>556</v>
      </c>
      <c r="E100" s="20" t="s">
        <v>450</v>
      </c>
      <c r="F100" s="18">
        <v>3615949</v>
      </c>
      <c r="G100" s="48">
        <f>100-(H100/F100*100)</f>
        <v>4.267427444358319</v>
      </c>
      <c r="H100" s="18">
        <v>3461641</v>
      </c>
      <c r="I100" s="18">
        <v>3461641</v>
      </c>
      <c r="J100" s="66"/>
      <c r="L100" s="66"/>
    </row>
    <row r="101" spans="1:12" s="49" customFormat="1" ht="45.75" hidden="1">
      <c r="A101" s="47"/>
      <c r="B101" s="47">
        <v>150101</v>
      </c>
      <c r="C101" s="116" t="s">
        <v>666</v>
      </c>
      <c r="D101" s="20" t="s">
        <v>556</v>
      </c>
      <c r="E101" s="20" t="s">
        <v>440</v>
      </c>
      <c r="F101" s="18"/>
      <c r="G101" s="48" t="e">
        <f>100-(H101/F101*100)</f>
        <v>#DIV/0!</v>
      </c>
      <c r="H101" s="18"/>
      <c r="I101" s="18"/>
      <c r="J101" s="66"/>
      <c r="L101" s="66"/>
    </row>
    <row r="102" spans="1:12" s="49" customFormat="1" ht="16.5" customHeight="1" hidden="1">
      <c r="A102" s="47"/>
      <c r="B102" s="47"/>
      <c r="C102" s="114"/>
      <c r="D102" s="20"/>
      <c r="E102" s="20" t="s">
        <v>558</v>
      </c>
      <c r="F102" s="18"/>
      <c r="G102" s="48"/>
      <c r="H102" s="18"/>
      <c r="I102" s="18"/>
      <c r="J102" s="66"/>
      <c r="L102" s="66"/>
    </row>
    <row r="103" spans="1:12" s="49" customFormat="1" ht="63.75" customHeight="1" hidden="1">
      <c r="A103" s="47"/>
      <c r="B103" s="47">
        <v>150101</v>
      </c>
      <c r="C103" s="116" t="s">
        <v>666</v>
      </c>
      <c r="D103" s="20" t="s">
        <v>556</v>
      </c>
      <c r="E103" s="78" t="s">
        <v>481</v>
      </c>
      <c r="F103" s="18"/>
      <c r="G103" s="48" t="e">
        <f>100-(H103/F103*100)</f>
        <v>#DIV/0!</v>
      </c>
      <c r="H103" s="18"/>
      <c r="I103" s="18"/>
      <c r="J103" s="66"/>
      <c r="L103" s="66"/>
    </row>
    <row r="104" spans="1:12" s="49" customFormat="1" ht="18" customHeight="1" hidden="1">
      <c r="A104" s="47"/>
      <c r="B104" s="47"/>
      <c r="C104" s="114"/>
      <c r="D104" s="20"/>
      <c r="E104" s="20" t="s">
        <v>558</v>
      </c>
      <c r="F104" s="18"/>
      <c r="G104" s="48"/>
      <c r="H104" s="18"/>
      <c r="I104" s="18"/>
      <c r="J104" s="66"/>
      <c r="L104" s="66"/>
    </row>
    <row r="105" spans="1:12" s="49" customFormat="1" ht="45.75">
      <c r="A105" s="47"/>
      <c r="B105" s="47">
        <v>150101</v>
      </c>
      <c r="C105" s="116" t="s">
        <v>666</v>
      </c>
      <c r="D105" s="20" t="s">
        <v>556</v>
      </c>
      <c r="E105" s="78" t="s">
        <v>748</v>
      </c>
      <c r="F105" s="18">
        <v>2614214</v>
      </c>
      <c r="G105" s="48">
        <f>100-(H105/F105*100)</f>
        <v>33.7662104173568</v>
      </c>
      <c r="H105" s="18">
        <v>1731493</v>
      </c>
      <c r="I105" s="18">
        <v>1731493</v>
      </c>
      <c r="J105" s="66"/>
      <c r="L105" s="66"/>
    </row>
    <row r="106" spans="1:12" s="49" customFormat="1" ht="45.75" hidden="1">
      <c r="A106" s="47"/>
      <c r="B106" s="47">
        <v>150101</v>
      </c>
      <c r="C106" s="114"/>
      <c r="D106" s="20" t="s">
        <v>556</v>
      </c>
      <c r="E106" s="20" t="s">
        <v>587</v>
      </c>
      <c r="F106" s="18"/>
      <c r="G106" s="48" t="e">
        <f>100-(H106/F106*100)</f>
        <v>#DIV/0!</v>
      </c>
      <c r="H106" s="18"/>
      <c r="I106" s="18"/>
      <c r="J106" s="66"/>
      <c r="L106" s="66"/>
    </row>
    <row r="107" spans="1:12" s="49" customFormat="1" ht="45.75">
      <c r="A107" s="47"/>
      <c r="B107" s="47">
        <v>150101</v>
      </c>
      <c r="C107" s="116" t="s">
        <v>666</v>
      </c>
      <c r="D107" s="20" t="s">
        <v>556</v>
      </c>
      <c r="E107" s="78" t="s">
        <v>158</v>
      </c>
      <c r="F107" s="18">
        <v>9046100</v>
      </c>
      <c r="G107" s="48">
        <f>100-(H107/F107*100)</f>
        <v>4.589889565669182</v>
      </c>
      <c r="H107" s="18">
        <v>8630894</v>
      </c>
      <c r="I107" s="18">
        <v>8630894</v>
      </c>
      <c r="J107" s="66"/>
      <c r="L107" s="66"/>
    </row>
    <row r="108" spans="1:12" s="49" customFormat="1" ht="15.75" hidden="1">
      <c r="A108" s="47"/>
      <c r="B108" s="47"/>
      <c r="C108" s="114"/>
      <c r="D108" s="20"/>
      <c r="E108" s="20" t="s">
        <v>558</v>
      </c>
      <c r="F108" s="18"/>
      <c r="G108" s="48"/>
      <c r="H108" s="18"/>
      <c r="I108" s="18"/>
      <c r="J108" s="66"/>
      <c r="L108" s="66"/>
    </row>
    <row r="109" spans="1:12" s="49" customFormat="1" ht="45.75">
      <c r="A109" s="47"/>
      <c r="B109" s="47">
        <v>150101</v>
      </c>
      <c r="C109" s="116" t="s">
        <v>666</v>
      </c>
      <c r="D109" s="20" t="s">
        <v>556</v>
      </c>
      <c r="E109" s="20" t="s">
        <v>463</v>
      </c>
      <c r="F109" s="18">
        <v>3363761</v>
      </c>
      <c r="G109" s="48">
        <f>100-(H109/F109*100)</f>
        <v>78.67396048649115</v>
      </c>
      <c r="H109" s="18">
        <v>717357</v>
      </c>
      <c r="I109" s="18">
        <v>619320</v>
      </c>
      <c r="J109" s="66"/>
      <c r="L109" s="66"/>
    </row>
    <row r="110" spans="1:12" s="49" customFormat="1" ht="15.75" hidden="1">
      <c r="A110" s="47"/>
      <c r="B110" s="47"/>
      <c r="C110" s="114"/>
      <c r="D110" s="20"/>
      <c r="E110" s="20" t="s">
        <v>558</v>
      </c>
      <c r="F110" s="18"/>
      <c r="G110" s="48"/>
      <c r="H110" s="18"/>
      <c r="I110" s="18"/>
      <c r="J110" s="66"/>
      <c r="L110" s="66"/>
    </row>
    <row r="111" spans="1:12" s="49" customFormat="1" ht="60.75">
      <c r="A111" s="70"/>
      <c r="B111" s="70">
        <v>150101</v>
      </c>
      <c r="C111" s="117" t="s">
        <v>666</v>
      </c>
      <c r="D111" s="20" t="s">
        <v>556</v>
      </c>
      <c r="E111" s="20" t="s">
        <v>466</v>
      </c>
      <c r="F111" s="73">
        <v>2784510</v>
      </c>
      <c r="G111" s="48">
        <f aca="true" t="shared" si="1" ref="G111:G117">100-(H111/F111*100)</f>
        <v>2.681908127462279</v>
      </c>
      <c r="H111" s="73">
        <v>2709832</v>
      </c>
      <c r="I111" s="73">
        <v>2701322</v>
      </c>
      <c r="J111" s="66"/>
      <c r="L111" s="66"/>
    </row>
    <row r="112" spans="1:12" s="49" customFormat="1" ht="58.5" customHeight="1" hidden="1">
      <c r="A112" s="70"/>
      <c r="B112" s="70">
        <v>150101</v>
      </c>
      <c r="C112" s="117" t="s">
        <v>666</v>
      </c>
      <c r="D112" s="20" t="s">
        <v>556</v>
      </c>
      <c r="E112" s="20" t="s">
        <v>469</v>
      </c>
      <c r="F112" s="18"/>
      <c r="G112" s="48" t="e">
        <f t="shared" si="1"/>
        <v>#DIV/0!</v>
      </c>
      <c r="H112" s="18"/>
      <c r="I112" s="73"/>
      <c r="J112" s="66"/>
      <c r="L112" s="66"/>
    </row>
    <row r="113" spans="1:12" s="49" customFormat="1" ht="35.25" customHeight="1">
      <c r="A113" s="70"/>
      <c r="B113" s="70">
        <v>150101</v>
      </c>
      <c r="C113" s="117" t="s">
        <v>666</v>
      </c>
      <c r="D113" s="20" t="s">
        <v>556</v>
      </c>
      <c r="E113" s="78" t="s">
        <v>91</v>
      </c>
      <c r="F113" s="18">
        <v>14074238</v>
      </c>
      <c r="G113" s="48">
        <f t="shared" si="1"/>
        <v>3.7413037920774173</v>
      </c>
      <c r="H113" s="18">
        <v>13547678</v>
      </c>
      <c r="I113" s="18">
        <v>13547678</v>
      </c>
      <c r="J113" s="66"/>
      <c r="L113" s="66"/>
    </row>
    <row r="114" spans="1:12" s="49" customFormat="1" ht="60.75" hidden="1">
      <c r="A114" s="70"/>
      <c r="B114" s="70">
        <v>150101</v>
      </c>
      <c r="C114" s="117" t="s">
        <v>666</v>
      </c>
      <c r="D114" s="20" t="s">
        <v>556</v>
      </c>
      <c r="E114" s="78" t="s">
        <v>482</v>
      </c>
      <c r="F114" s="18"/>
      <c r="G114" s="48" t="e">
        <f t="shared" si="1"/>
        <v>#DIV/0!</v>
      </c>
      <c r="H114" s="18"/>
      <c r="I114" s="18"/>
      <c r="J114" s="66"/>
      <c r="L114" s="66"/>
    </row>
    <row r="115" spans="1:12" s="49" customFormat="1" ht="45.75">
      <c r="A115" s="70"/>
      <c r="B115" s="70">
        <v>150101</v>
      </c>
      <c r="C115" s="117" t="s">
        <v>666</v>
      </c>
      <c r="D115" s="20" t="s">
        <v>556</v>
      </c>
      <c r="E115" s="78" t="s">
        <v>483</v>
      </c>
      <c r="F115" s="73">
        <v>16869673</v>
      </c>
      <c r="G115" s="48">
        <f t="shared" si="1"/>
        <v>28.080437599472134</v>
      </c>
      <c r="H115" s="18">
        <v>12132595</v>
      </c>
      <c r="I115" s="18">
        <v>7842925</v>
      </c>
      <c r="J115" s="66"/>
      <c r="L115" s="66"/>
    </row>
    <row r="116" spans="1:12" s="49" customFormat="1" ht="61.5" customHeight="1">
      <c r="A116" s="70"/>
      <c r="B116" s="70">
        <v>150101</v>
      </c>
      <c r="C116" s="117" t="s">
        <v>666</v>
      </c>
      <c r="D116" s="20" t="s">
        <v>556</v>
      </c>
      <c r="E116" s="78" t="s">
        <v>92</v>
      </c>
      <c r="F116" s="73">
        <v>11257883</v>
      </c>
      <c r="G116" s="48">
        <f t="shared" si="1"/>
        <v>3.1089326474613443</v>
      </c>
      <c r="H116" s="18">
        <v>10907883</v>
      </c>
      <c r="I116" s="18">
        <v>10907883</v>
      </c>
      <c r="J116" s="66"/>
      <c r="L116" s="66"/>
    </row>
    <row r="117" spans="1:12" s="49" customFormat="1" ht="63" customHeight="1">
      <c r="A117" s="70"/>
      <c r="B117" s="70">
        <v>150101</v>
      </c>
      <c r="C117" s="117" t="s">
        <v>666</v>
      </c>
      <c r="D117" s="20" t="s">
        <v>556</v>
      </c>
      <c r="E117" s="78" t="s">
        <v>93</v>
      </c>
      <c r="F117" s="18">
        <v>9657253</v>
      </c>
      <c r="G117" s="48">
        <f t="shared" si="1"/>
        <v>3.624219019632193</v>
      </c>
      <c r="H117" s="18">
        <v>9307253</v>
      </c>
      <c r="I117" s="18">
        <v>3996222</v>
      </c>
      <c r="J117" s="66"/>
      <c r="L117" s="66"/>
    </row>
    <row r="118" spans="1:12" s="24" customFormat="1" ht="29.25" customHeight="1">
      <c r="A118" s="21"/>
      <c r="B118" s="21">
        <v>15</v>
      </c>
      <c r="C118" s="118"/>
      <c r="D118" s="22" t="s">
        <v>606</v>
      </c>
      <c r="E118" s="22"/>
      <c r="F118" s="23">
        <f>SUM(F119:F133)</f>
        <v>21582502</v>
      </c>
      <c r="G118" s="23"/>
      <c r="H118" s="23">
        <f>SUM(H119:H133)</f>
        <v>15929183</v>
      </c>
      <c r="I118" s="23">
        <f>SUM(I119:I133)-I122</f>
        <v>12350239</v>
      </c>
      <c r="J118" s="62">
        <f>'[1]Місто'!$O$122-I118</f>
        <v>0</v>
      </c>
      <c r="K118" s="31">
        <f>I131+I133+I132+I130</f>
        <v>4297366</v>
      </c>
      <c r="L118" s="62">
        <f>'[1]Місто'!$O$191-K118</f>
        <v>0</v>
      </c>
    </row>
    <row r="119" spans="1:12" s="19" customFormat="1" ht="17.25" customHeight="1">
      <c r="A119" s="14"/>
      <c r="B119" s="14" t="s">
        <v>553</v>
      </c>
      <c r="C119" s="112" t="s">
        <v>665</v>
      </c>
      <c r="D119" s="15" t="s">
        <v>554</v>
      </c>
      <c r="E119" s="15" t="s">
        <v>555</v>
      </c>
      <c r="F119" s="16"/>
      <c r="G119" s="17"/>
      <c r="H119" s="16"/>
      <c r="I119" s="37">
        <f>'[1]Місто'!$O$124</f>
        <v>6342324</v>
      </c>
      <c r="J119" s="65"/>
      <c r="L119" s="65"/>
    </row>
    <row r="120" spans="1:12" s="19" customFormat="1" ht="15.75" hidden="1">
      <c r="A120" s="14"/>
      <c r="B120" s="14"/>
      <c r="C120" s="51"/>
      <c r="D120" s="15"/>
      <c r="E120" s="20" t="s">
        <v>558</v>
      </c>
      <c r="F120" s="16"/>
      <c r="G120" s="17"/>
      <c r="H120" s="16"/>
      <c r="I120" s="18"/>
      <c r="J120" s="65"/>
      <c r="L120" s="65"/>
    </row>
    <row r="121" spans="1:12" s="19" customFormat="1" ht="168" customHeight="1" hidden="1">
      <c r="A121" s="14"/>
      <c r="B121" s="14" t="s">
        <v>574</v>
      </c>
      <c r="C121" s="112" t="s">
        <v>678</v>
      </c>
      <c r="D121" s="111" t="s">
        <v>575</v>
      </c>
      <c r="E121" s="15" t="s">
        <v>555</v>
      </c>
      <c r="F121" s="16"/>
      <c r="G121" s="17"/>
      <c r="H121" s="16"/>
      <c r="I121" s="18">
        <f>'[1]Місто'!$O$133</f>
        <v>40000</v>
      </c>
      <c r="J121" s="65"/>
      <c r="L121" s="65"/>
    </row>
    <row r="122" spans="1:12" s="19" customFormat="1" ht="150" customHeight="1" hidden="1">
      <c r="A122" s="14"/>
      <c r="B122" s="14"/>
      <c r="C122" s="51"/>
      <c r="D122" s="71" t="s">
        <v>577</v>
      </c>
      <c r="E122" s="15"/>
      <c r="F122" s="16"/>
      <c r="G122" s="17"/>
      <c r="H122" s="16"/>
      <c r="I122" s="18">
        <f>I121</f>
        <v>40000</v>
      </c>
      <c r="J122" s="65"/>
      <c r="L122" s="65"/>
    </row>
    <row r="123" spans="1:12" s="19" customFormat="1" ht="30.75" hidden="1">
      <c r="A123" s="34"/>
      <c r="B123" s="34" t="s">
        <v>566</v>
      </c>
      <c r="C123" s="34"/>
      <c r="D123" s="36" t="s">
        <v>567</v>
      </c>
      <c r="E123" s="15" t="s">
        <v>555</v>
      </c>
      <c r="F123" s="16"/>
      <c r="G123" s="17"/>
      <c r="H123" s="16"/>
      <c r="I123" s="18"/>
      <c r="J123" s="65"/>
      <c r="L123" s="65"/>
    </row>
    <row r="124" spans="1:12" s="19" customFormat="1" ht="15.75" hidden="1">
      <c r="A124" s="34"/>
      <c r="B124" s="34"/>
      <c r="C124" s="34"/>
      <c r="D124" s="36"/>
      <c r="E124" s="20" t="s">
        <v>558</v>
      </c>
      <c r="F124" s="16"/>
      <c r="G124" s="17"/>
      <c r="H124" s="16"/>
      <c r="I124" s="18"/>
      <c r="J124" s="65"/>
      <c r="L124" s="65"/>
    </row>
    <row r="125" spans="1:12" s="19" customFormat="1" ht="30.75">
      <c r="A125" s="51"/>
      <c r="B125" s="51" t="s">
        <v>374</v>
      </c>
      <c r="C125" s="112" t="s">
        <v>679</v>
      </c>
      <c r="D125" s="15" t="s">
        <v>375</v>
      </c>
      <c r="E125" s="15" t="s">
        <v>555</v>
      </c>
      <c r="F125" s="16"/>
      <c r="G125" s="17"/>
      <c r="H125" s="16"/>
      <c r="I125" s="18">
        <f>'[1]Місто'!$O$185</f>
        <v>1670549</v>
      </c>
      <c r="J125" s="65"/>
      <c r="L125" s="65"/>
    </row>
    <row r="126" spans="1:12" s="19" customFormat="1" ht="15.75" hidden="1">
      <c r="A126" s="14"/>
      <c r="B126" s="14"/>
      <c r="C126" s="51"/>
      <c r="D126" s="15"/>
      <c r="E126" s="20" t="s">
        <v>558</v>
      </c>
      <c r="F126" s="16"/>
      <c r="G126" s="17"/>
      <c r="H126" s="16"/>
      <c r="I126" s="18"/>
      <c r="J126" s="65"/>
      <c r="L126" s="65"/>
    </row>
    <row r="127" spans="1:12" s="19" customFormat="1" ht="60.75" hidden="1">
      <c r="A127" s="14"/>
      <c r="B127" s="14">
        <v>150101</v>
      </c>
      <c r="C127" s="51"/>
      <c r="D127" s="15" t="s">
        <v>556</v>
      </c>
      <c r="E127" s="15" t="s">
        <v>376</v>
      </c>
      <c r="F127" s="16"/>
      <c r="G127" s="17"/>
      <c r="H127" s="16"/>
      <c r="I127" s="18"/>
      <c r="J127" s="65"/>
      <c r="L127" s="65"/>
    </row>
    <row r="128" spans="1:12" s="19" customFormat="1" ht="30.75" hidden="1">
      <c r="A128" s="51"/>
      <c r="B128" s="51" t="s">
        <v>370</v>
      </c>
      <c r="C128" s="112" t="s">
        <v>678</v>
      </c>
      <c r="D128" s="15" t="s">
        <v>371</v>
      </c>
      <c r="E128" s="15" t="s">
        <v>555</v>
      </c>
      <c r="F128" s="16"/>
      <c r="G128" s="17"/>
      <c r="H128" s="16"/>
      <c r="I128" s="18">
        <f>'[1]Місто'!$O$187</f>
        <v>0</v>
      </c>
      <c r="J128" s="65"/>
      <c r="L128" s="65"/>
    </row>
    <row r="129" spans="1:12" s="19" customFormat="1" ht="15.75" hidden="1">
      <c r="A129" s="14"/>
      <c r="B129" s="14"/>
      <c r="C129" s="51"/>
      <c r="D129" s="15"/>
      <c r="E129" s="20" t="s">
        <v>558</v>
      </c>
      <c r="F129" s="16"/>
      <c r="G129" s="17"/>
      <c r="H129" s="16"/>
      <c r="I129" s="18"/>
      <c r="J129" s="65"/>
      <c r="L129" s="65"/>
    </row>
    <row r="130" spans="1:12" s="19" customFormat="1" ht="30.75">
      <c r="A130" s="14"/>
      <c r="B130" s="14">
        <v>150101</v>
      </c>
      <c r="C130" s="112" t="s">
        <v>666</v>
      </c>
      <c r="D130" s="15" t="s">
        <v>556</v>
      </c>
      <c r="E130" s="78" t="s">
        <v>161</v>
      </c>
      <c r="F130" s="16">
        <v>9344615</v>
      </c>
      <c r="G130" s="17">
        <f>100-(H130/F130*100)</f>
        <v>57.68187346402179</v>
      </c>
      <c r="H130" s="16">
        <v>3954466</v>
      </c>
      <c r="I130" s="18">
        <f>584067+3370399</f>
        <v>3954466</v>
      </c>
      <c r="J130" s="65"/>
      <c r="L130" s="65"/>
    </row>
    <row r="131" spans="1:12" s="19" customFormat="1" ht="43.5" customHeight="1">
      <c r="A131" s="14"/>
      <c r="B131" s="14">
        <v>150101</v>
      </c>
      <c r="C131" s="112" t="s">
        <v>666</v>
      </c>
      <c r="D131" s="15" t="s">
        <v>556</v>
      </c>
      <c r="E131" s="15" t="s">
        <v>484</v>
      </c>
      <c r="F131" s="16">
        <v>12014987</v>
      </c>
      <c r="G131" s="17">
        <f>100-(H131/F131*100)</f>
        <v>2.190347771495709</v>
      </c>
      <c r="H131" s="16">
        <v>11751817</v>
      </c>
      <c r="I131" s="16">
        <v>120000</v>
      </c>
      <c r="J131" s="65"/>
      <c r="L131" s="65"/>
    </row>
    <row r="132" spans="1:12" s="19" customFormat="1" ht="46.5" customHeight="1">
      <c r="A132" s="14"/>
      <c r="B132" s="14">
        <v>150101</v>
      </c>
      <c r="C132" s="112" t="s">
        <v>666</v>
      </c>
      <c r="D132" s="15" t="s">
        <v>556</v>
      </c>
      <c r="E132" s="79" t="s">
        <v>25</v>
      </c>
      <c r="F132" s="16">
        <v>222900</v>
      </c>
      <c r="G132" s="17">
        <f>100-(H132/F132*100)</f>
        <v>0</v>
      </c>
      <c r="H132" s="16">
        <v>222900</v>
      </c>
      <c r="I132" s="16">
        <v>222900</v>
      </c>
      <c r="J132" s="65"/>
      <c r="L132" s="65"/>
    </row>
    <row r="133" spans="1:12" s="19" customFormat="1" ht="30.75" hidden="1">
      <c r="A133" s="14"/>
      <c r="B133" s="14">
        <v>150101</v>
      </c>
      <c r="C133" s="112" t="s">
        <v>666</v>
      </c>
      <c r="D133" s="15" t="s">
        <v>556</v>
      </c>
      <c r="E133" s="15" t="s">
        <v>377</v>
      </c>
      <c r="F133" s="16"/>
      <c r="G133" s="17" t="e">
        <f>100-(H133/F133*100)</f>
        <v>#DIV/0!</v>
      </c>
      <c r="H133" s="18"/>
      <c r="I133" s="18"/>
      <c r="J133" s="65"/>
      <c r="L133" s="65"/>
    </row>
    <row r="134" spans="1:12" s="19" customFormat="1" ht="15.75" hidden="1">
      <c r="A134" s="14"/>
      <c r="B134" s="14"/>
      <c r="C134" s="51"/>
      <c r="D134" s="15"/>
      <c r="E134" s="20" t="s">
        <v>558</v>
      </c>
      <c r="F134" s="16"/>
      <c r="G134" s="17"/>
      <c r="H134" s="16"/>
      <c r="I134" s="18"/>
      <c r="J134" s="65"/>
      <c r="L134" s="65"/>
    </row>
    <row r="135" spans="1:12" s="24" customFormat="1" ht="31.5" hidden="1">
      <c r="A135" s="21"/>
      <c r="B135" s="21">
        <v>20</v>
      </c>
      <c r="C135" s="118"/>
      <c r="D135" s="22" t="s">
        <v>723</v>
      </c>
      <c r="E135" s="22"/>
      <c r="F135" s="23"/>
      <c r="G135" s="25"/>
      <c r="H135" s="23"/>
      <c r="I135" s="23">
        <f>I136</f>
        <v>168971</v>
      </c>
      <c r="J135" s="62"/>
      <c r="L135" s="64"/>
    </row>
    <row r="136" spans="1:12" s="19" customFormat="1" ht="15.75" hidden="1">
      <c r="A136" s="14"/>
      <c r="B136" s="14" t="s">
        <v>553</v>
      </c>
      <c r="C136" s="112" t="s">
        <v>665</v>
      </c>
      <c r="D136" s="15" t="s">
        <v>554</v>
      </c>
      <c r="E136" s="15" t="s">
        <v>555</v>
      </c>
      <c r="F136" s="16"/>
      <c r="G136" s="17"/>
      <c r="H136" s="16"/>
      <c r="I136" s="18">
        <f>'[1]Місто'!$O$210</f>
        <v>168971</v>
      </c>
      <c r="J136" s="65"/>
      <c r="L136" s="65"/>
    </row>
    <row r="137" spans="1:12" s="19" customFormat="1" ht="47.25" hidden="1">
      <c r="A137" s="21"/>
      <c r="B137" s="21">
        <v>23</v>
      </c>
      <c r="C137" s="118"/>
      <c r="D137" s="22" t="s">
        <v>378</v>
      </c>
      <c r="E137" s="22"/>
      <c r="F137" s="22"/>
      <c r="G137" s="22"/>
      <c r="H137" s="22"/>
      <c r="I137" s="23">
        <f>I138</f>
        <v>0</v>
      </c>
      <c r="J137" s="82">
        <f>I137-'[1]Місто'!$O$215</f>
        <v>0</v>
      </c>
      <c r="L137" s="65"/>
    </row>
    <row r="138" spans="1:12" s="19" customFormat="1" ht="15.75" hidden="1">
      <c r="A138" s="14"/>
      <c r="B138" s="14" t="s">
        <v>553</v>
      </c>
      <c r="C138" s="112" t="s">
        <v>665</v>
      </c>
      <c r="D138" s="15" t="s">
        <v>554</v>
      </c>
      <c r="E138" s="15" t="s">
        <v>555</v>
      </c>
      <c r="F138" s="16"/>
      <c r="G138" s="17"/>
      <c r="H138" s="16"/>
      <c r="I138" s="18">
        <f>'[1]Місто'!$O$217</f>
        <v>0</v>
      </c>
      <c r="J138" s="65"/>
      <c r="L138" s="65"/>
    </row>
    <row r="139" spans="1:12" s="24" customFormat="1" ht="31.5">
      <c r="A139" s="21"/>
      <c r="B139" s="21">
        <v>24</v>
      </c>
      <c r="C139" s="118"/>
      <c r="D139" s="22" t="s">
        <v>379</v>
      </c>
      <c r="E139" s="22"/>
      <c r="F139" s="23">
        <f>SUM(F140:F152)-F142-F144-F146-F148-F150</f>
        <v>2641937</v>
      </c>
      <c r="G139" s="25"/>
      <c r="H139" s="23">
        <f>SUM(H140:H152)-H142-H144-H146-H148-H150</f>
        <v>2498939</v>
      </c>
      <c r="I139" s="23">
        <f>SUM(I140:I152)-I142-I144-I146-I148-I150</f>
        <v>10978785</v>
      </c>
      <c r="J139" s="62">
        <f>'[1]Місто'!$O$218-I139</f>
        <v>0</v>
      </c>
      <c r="K139" s="31"/>
      <c r="L139" s="62"/>
    </row>
    <row r="140" spans="1:12" s="24" customFormat="1" ht="15.75">
      <c r="A140" s="14"/>
      <c r="B140" s="14" t="s">
        <v>553</v>
      </c>
      <c r="C140" s="14" t="s">
        <v>665</v>
      </c>
      <c r="D140" s="15" t="s">
        <v>554</v>
      </c>
      <c r="E140" s="14"/>
      <c r="F140" s="14"/>
      <c r="G140" s="14"/>
      <c r="H140" s="14"/>
      <c r="I140" s="151">
        <f>'[1]Місто'!$O$220</f>
        <v>41908</v>
      </c>
      <c r="J140" s="62"/>
      <c r="K140" s="31"/>
      <c r="L140" s="62"/>
    </row>
    <row r="141" spans="1:12" s="19" customFormat="1" ht="15.75" hidden="1">
      <c r="A141" s="14"/>
      <c r="B141" s="14" t="s">
        <v>380</v>
      </c>
      <c r="C141" s="112" t="s">
        <v>680</v>
      </c>
      <c r="D141" s="15" t="s">
        <v>381</v>
      </c>
      <c r="E141" s="15" t="s">
        <v>555</v>
      </c>
      <c r="F141" s="16"/>
      <c r="G141" s="17"/>
      <c r="H141" s="16"/>
      <c r="I141" s="18">
        <f>'[1]Місто'!$O$222</f>
        <v>0</v>
      </c>
      <c r="J141" s="65"/>
      <c r="L141" s="65"/>
    </row>
    <row r="142" spans="1:12" s="19" customFormat="1" ht="15.75" hidden="1">
      <c r="A142" s="14"/>
      <c r="B142" s="14"/>
      <c r="C142" s="51"/>
      <c r="D142" s="15"/>
      <c r="E142" s="20" t="s">
        <v>558</v>
      </c>
      <c r="F142" s="16"/>
      <c r="G142" s="17"/>
      <c r="H142" s="16"/>
      <c r="I142" s="18"/>
      <c r="J142" s="65"/>
      <c r="L142" s="65"/>
    </row>
    <row r="143" spans="1:12" s="19" customFormat="1" ht="15.75">
      <c r="A143" s="14"/>
      <c r="B143" s="14" t="s">
        <v>382</v>
      </c>
      <c r="C143" s="112" t="s">
        <v>681</v>
      </c>
      <c r="D143" s="15" t="s">
        <v>383</v>
      </c>
      <c r="E143" s="15" t="s">
        <v>441</v>
      </c>
      <c r="F143" s="16"/>
      <c r="G143" s="17"/>
      <c r="H143" s="16"/>
      <c r="I143" s="18">
        <f>'[1]Місто'!$O$223</f>
        <v>1116324</v>
      </c>
      <c r="J143" s="65"/>
      <c r="L143" s="65"/>
    </row>
    <row r="144" spans="1:12" s="19" customFormat="1" ht="15.75" hidden="1">
      <c r="A144" s="14"/>
      <c r="B144" s="14"/>
      <c r="C144" s="51"/>
      <c r="D144" s="15"/>
      <c r="E144" s="20" t="s">
        <v>558</v>
      </c>
      <c r="F144" s="16"/>
      <c r="G144" s="17"/>
      <c r="H144" s="16"/>
      <c r="I144" s="18"/>
      <c r="J144" s="65"/>
      <c r="L144" s="65"/>
    </row>
    <row r="145" spans="1:12" s="19" customFormat="1" ht="30.75">
      <c r="A145" s="14"/>
      <c r="B145" s="14" t="s">
        <v>384</v>
      </c>
      <c r="C145" s="112" t="s">
        <v>682</v>
      </c>
      <c r="D145" s="15" t="s">
        <v>385</v>
      </c>
      <c r="E145" s="15" t="s">
        <v>441</v>
      </c>
      <c r="F145" s="16"/>
      <c r="G145" s="17"/>
      <c r="H145" s="16"/>
      <c r="I145" s="18">
        <f>'[1]Місто'!$O$224</f>
        <v>1422630</v>
      </c>
      <c r="J145" s="65"/>
      <c r="L145" s="65"/>
    </row>
    <row r="146" spans="1:12" s="19" customFormat="1" ht="15.75" hidden="1">
      <c r="A146" s="14"/>
      <c r="B146" s="14"/>
      <c r="C146" s="51"/>
      <c r="D146" s="15"/>
      <c r="E146" s="20" t="s">
        <v>558</v>
      </c>
      <c r="F146" s="16"/>
      <c r="G146" s="17"/>
      <c r="H146" s="16"/>
      <c r="I146" s="18"/>
      <c r="J146" s="65"/>
      <c r="L146" s="65"/>
    </row>
    <row r="147" spans="1:12" s="19" customFormat="1" ht="15.75">
      <c r="A147" s="14"/>
      <c r="B147" s="14" t="s">
        <v>386</v>
      </c>
      <c r="C147" s="112" t="s">
        <v>669</v>
      </c>
      <c r="D147" s="15" t="s">
        <v>387</v>
      </c>
      <c r="E147" s="15" t="s">
        <v>555</v>
      </c>
      <c r="F147" s="16"/>
      <c r="G147" s="17"/>
      <c r="H147" s="16"/>
      <c r="I147" s="18">
        <f>'[1]Місто'!$O$225</f>
        <v>5898984</v>
      </c>
      <c r="J147" s="65"/>
      <c r="L147" s="65"/>
    </row>
    <row r="148" spans="1:12" s="19" customFormat="1" ht="15.75" hidden="1">
      <c r="A148" s="14"/>
      <c r="B148" s="14"/>
      <c r="C148" s="51"/>
      <c r="D148" s="15"/>
      <c r="E148" s="20" t="s">
        <v>558</v>
      </c>
      <c r="F148" s="16"/>
      <c r="G148" s="17"/>
      <c r="H148" s="16"/>
      <c r="I148" s="18"/>
      <c r="J148" s="65"/>
      <c r="L148" s="65"/>
    </row>
    <row r="149" spans="1:12" s="19" customFormat="1" ht="15.75" hidden="1">
      <c r="A149" s="14"/>
      <c r="B149" s="14" t="s">
        <v>388</v>
      </c>
      <c r="C149" s="112" t="s">
        <v>683</v>
      </c>
      <c r="D149" s="15" t="s">
        <v>389</v>
      </c>
      <c r="E149" s="15" t="s">
        <v>555</v>
      </c>
      <c r="F149" s="16"/>
      <c r="G149" s="17"/>
      <c r="H149" s="16"/>
      <c r="I149" s="18">
        <f>'[1]Місто'!$O$229</f>
        <v>0</v>
      </c>
      <c r="J149" s="65"/>
      <c r="L149" s="65"/>
    </row>
    <row r="150" spans="1:12" s="19" customFormat="1" ht="15.75" hidden="1">
      <c r="A150" s="14"/>
      <c r="B150" s="14"/>
      <c r="C150" s="51"/>
      <c r="D150" s="15"/>
      <c r="E150" s="20" t="s">
        <v>558</v>
      </c>
      <c r="F150" s="16"/>
      <c r="G150" s="17"/>
      <c r="H150" s="16"/>
      <c r="I150" s="18"/>
      <c r="J150" s="65"/>
      <c r="L150" s="65"/>
    </row>
    <row r="151" spans="1:12" s="19" customFormat="1" ht="49.5" customHeight="1">
      <c r="A151" s="14"/>
      <c r="B151" s="14">
        <v>150101</v>
      </c>
      <c r="C151" s="112" t="s">
        <v>666</v>
      </c>
      <c r="D151" s="15" t="s">
        <v>556</v>
      </c>
      <c r="E151" s="79" t="s">
        <v>120</v>
      </c>
      <c r="F151" s="16">
        <v>2641937</v>
      </c>
      <c r="G151" s="17">
        <f>100-(H151/F151*100)</f>
        <v>5.412619604479602</v>
      </c>
      <c r="H151" s="16">
        <v>2498939</v>
      </c>
      <c r="I151" s="16">
        <v>2498939</v>
      </c>
      <c r="J151" s="65"/>
      <c r="L151" s="65"/>
    </row>
    <row r="152" spans="1:12" s="19" customFormat="1" ht="30.75" hidden="1">
      <c r="A152" s="14"/>
      <c r="B152" s="14">
        <v>150101</v>
      </c>
      <c r="C152" s="112" t="s">
        <v>666</v>
      </c>
      <c r="D152" s="15" t="s">
        <v>556</v>
      </c>
      <c r="E152" s="78" t="s">
        <v>725</v>
      </c>
      <c r="F152" s="16"/>
      <c r="G152" s="17" t="e">
        <f>100-(H152/F152*100)</f>
        <v>#DIV/0!</v>
      </c>
      <c r="H152" s="16"/>
      <c r="I152" s="18"/>
      <c r="J152" s="65"/>
      <c r="L152" s="65"/>
    </row>
    <row r="153" spans="1:12" s="19" customFormat="1" ht="31.5" hidden="1">
      <c r="A153" s="21"/>
      <c r="B153" s="21">
        <v>26</v>
      </c>
      <c r="C153" s="118"/>
      <c r="D153" s="22" t="s">
        <v>452</v>
      </c>
      <c r="E153" s="22"/>
      <c r="F153" s="23">
        <f>SUM(F154)</f>
        <v>0</v>
      </c>
      <c r="G153" s="23"/>
      <c r="H153" s="23">
        <f>SUM(H154)</f>
        <v>0</v>
      </c>
      <c r="I153" s="23">
        <f>SUM(I154)</f>
        <v>0</v>
      </c>
      <c r="J153" s="65"/>
      <c r="L153" s="65"/>
    </row>
    <row r="154" spans="1:12" s="19" customFormat="1" ht="6.75" customHeight="1" hidden="1">
      <c r="A154" s="14"/>
      <c r="B154" s="14" t="s">
        <v>553</v>
      </c>
      <c r="C154" s="51"/>
      <c r="D154" s="15" t="s">
        <v>554</v>
      </c>
      <c r="E154" s="15" t="s">
        <v>555</v>
      </c>
      <c r="F154" s="16"/>
      <c r="G154" s="17"/>
      <c r="H154" s="16"/>
      <c r="I154" s="18"/>
      <c r="J154" s="65"/>
      <c r="L154" s="65"/>
    </row>
    <row r="155" spans="1:12" s="24" customFormat="1" ht="31.5">
      <c r="A155" s="21"/>
      <c r="B155" s="21" t="s">
        <v>390</v>
      </c>
      <c r="C155" s="118"/>
      <c r="D155" s="22" t="s">
        <v>391</v>
      </c>
      <c r="E155" s="22"/>
      <c r="F155" s="23">
        <f>SUM(F156:F162)</f>
        <v>14028513</v>
      </c>
      <c r="G155" s="23"/>
      <c r="H155" s="23">
        <f>SUM(H156:H162)</f>
        <v>11743213</v>
      </c>
      <c r="I155" s="23">
        <f>SUM(I156:I162)</f>
        <v>7194428</v>
      </c>
      <c r="J155" s="62">
        <f>'[1]Місто'!$O$240-I155</f>
        <v>0</v>
      </c>
      <c r="K155" s="31">
        <f>'[1]Місто'!$O$244</f>
        <v>3928546</v>
      </c>
      <c r="L155" s="62">
        <f>K155-I157-I159-I160-I161-I162</f>
        <v>0</v>
      </c>
    </row>
    <row r="156" spans="1:12" s="19" customFormat="1" ht="15.75">
      <c r="A156" s="14"/>
      <c r="B156" s="14" t="s">
        <v>553</v>
      </c>
      <c r="C156" s="112" t="s">
        <v>665</v>
      </c>
      <c r="D156" s="15" t="s">
        <v>554</v>
      </c>
      <c r="E156" s="15" t="s">
        <v>555</v>
      </c>
      <c r="F156" s="16"/>
      <c r="G156" s="17"/>
      <c r="H156" s="16"/>
      <c r="I156" s="18">
        <f>'[1]Місто'!$O$242</f>
        <v>3265882</v>
      </c>
      <c r="J156" s="65"/>
      <c r="L156" s="65"/>
    </row>
    <row r="157" spans="1:12" s="19" customFormat="1" ht="45.75" hidden="1">
      <c r="A157" s="14"/>
      <c r="B157" s="14">
        <v>150101</v>
      </c>
      <c r="C157" s="112" t="s">
        <v>666</v>
      </c>
      <c r="D157" s="15" t="s">
        <v>556</v>
      </c>
      <c r="E157" s="15" t="s">
        <v>421</v>
      </c>
      <c r="F157" s="16"/>
      <c r="G157" s="17" t="e">
        <f aca="true" t="shared" si="2" ref="G157:G162">100-(H157/F157*100)</f>
        <v>#DIV/0!</v>
      </c>
      <c r="H157" s="16"/>
      <c r="I157" s="18"/>
      <c r="J157" s="65"/>
      <c r="L157" s="65"/>
    </row>
    <row r="158" spans="1:12" s="19" customFormat="1" ht="15.75" hidden="1">
      <c r="A158" s="14"/>
      <c r="B158" s="14"/>
      <c r="C158" s="51"/>
      <c r="D158" s="15"/>
      <c r="E158" s="20" t="s">
        <v>558</v>
      </c>
      <c r="F158" s="16"/>
      <c r="G158" s="17" t="e">
        <f t="shared" si="2"/>
        <v>#DIV/0!</v>
      </c>
      <c r="H158" s="16"/>
      <c r="I158" s="18"/>
      <c r="J158" s="65"/>
      <c r="L158" s="65"/>
    </row>
    <row r="159" spans="1:12" s="19" customFormat="1" ht="29.25" customHeight="1">
      <c r="A159" s="14"/>
      <c r="B159" s="14">
        <v>150101</v>
      </c>
      <c r="C159" s="112" t="s">
        <v>666</v>
      </c>
      <c r="D159" s="15" t="s">
        <v>556</v>
      </c>
      <c r="E159" s="79" t="s">
        <v>94</v>
      </c>
      <c r="F159" s="16">
        <v>2022418</v>
      </c>
      <c r="G159" s="17">
        <f t="shared" si="2"/>
        <v>24.542898649042883</v>
      </c>
      <c r="H159" s="16">
        <v>1526058</v>
      </c>
      <c r="I159" s="18">
        <f>1209356-825398</f>
        <v>383958</v>
      </c>
      <c r="J159" s="65"/>
      <c r="L159" s="65"/>
    </row>
    <row r="160" spans="1:12" s="19" customFormat="1" ht="30.75">
      <c r="A160" s="14"/>
      <c r="B160" s="14">
        <v>150101</v>
      </c>
      <c r="C160" s="112" t="s">
        <v>666</v>
      </c>
      <c r="D160" s="15" t="s">
        <v>556</v>
      </c>
      <c r="E160" s="79" t="s">
        <v>95</v>
      </c>
      <c r="F160" s="18">
        <v>5394972</v>
      </c>
      <c r="G160" s="17">
        <f t="shared" si="2"/>
        <v>16.849688932583888</v>
      </c>
      <c r="H160" s="18">
        <v>4485936</v>
      </c>
      <c r="I160" s="18">
        <f>3739570-2714226</f>
        <v>1025344</v>
      </c>
      <c r="J160" s="65"/>
      <c r="L160" s="65"/>
    </row>
    <row r="161" spans="1:12" s="19" customFormat="1" ht="45.75">
      <c r="A161" s="14"/>
      <c r="B161" s="14">
        <v>150101</v>
      </c>
      <c r="C161" s="112" t="s">
        <v>666</v>
      </c>
      <c r="D161" s="15" t="s">
        <v>556</v>
      </c>
      <c r="E161" s="79" t="s">
        <v>96</v>
      </c>
      <c r="F161" s="18">
        <v>4174758</v>
      </c>
      <c r="G161" s="17">
        <f t="shared" si="2"/>
        <v>16.7143820072924</v>
      </c>
      <c r="H161" s="18">
        <v>3476973</v>
      </c>
      <c r="I161" s="18">
        <f>3077243-1721100</f>
        <v>1356143</v>
      </c>
      <c r="J161" s="65"/>
      <c r="L161" s="65"/>
    </row>
    <row r="162" spans="1:12" s="19" customFormat="1" ht="30.75" customHeight="1">
      <c r="A162" s="14"/>
      <c r="B162" s="14">
        <v>150101</v>
      </c>
      <c r="C162" s="112" t="s">
        <v>666</v>
      </c>
      <c r="D162" s="15" t="s">
        <v>556</v>
      </c>
      <c r="E162" s="79" t="s">
        <v>97</v>
      </c>
      <c r="F162" s="73">
        <v>2436365</v>
      </c>
      <c r="G162" s="17">
        <f t="shared" si="2"/>
        <v>7.475029398304443</v>
      </c>
      <c r="H162" s="73">
        <v>2254246</v>
      </c>
      <c r="I162" s="73">
        <f>2254246-1091145</f>
        <v>1163101</v>
      </c>
      <c r="J162" s="65"/>
      <c r="L162" s="65"/>
    </row>
    <row r="163" spans="1:12" s="24" customFormat="1" ht="31.5" customHeight="1">
      <c r="A163" s="21"/>
      <c r="B163" s="21">
        <v>33</v>
      </c>
      <c r="C163" s="118"/>
      <c r="D163" s="22" t="s">
        <v>121</v>
      </c>
      <c r="E163" s="22"/>
      <c r="F163" s="23">
        <f>F164</f>
        <v>0</v>
      </c>
      <c r="G163" s="23"/>
      <c r="H163" s="23">
        <f>H164</f>
        <v>0</v>
      </c>
      <c r="I163" s="23">
        <f>I164</f>
        <v>1752000</v>
      </c>
      <c r="J163" s="62">
        <f>I163-'[1]Місто'!$O$253</f>
        <v>0</v>
      </c>
      <c r="K163" s="31">
        <f>I176+I178+I177+I175</f>
        <v>0</v>
      </c>
      <c r="L163" s="62"/>
    </row>
    <row r="164" spans="1:12" s="19" customFormat="1" ht="17.25" customHeight="1">
      <c r="A164" s="14"/>
      <c r="B164" s="14" t="s">
        <v>553</v>
      </c>
      <c r="C164" s="112" t="s">
        <v>665</v>
      </c>
      <c r="D164" s="15" t="s">
        <v>554</v>
      </c>
      <c r="E164" s="15" t="s">
        <v>555</v>
      </c>
      <c r="F164" s="16"/>
      <c r="G164" s="17"/>
      <c r="H164" s="16"/>
      <c r="I164" s="37">
        <f>'[1]Місто'!$O$255</f>
        <v>1752000</v>
      </c>
      <c r="J164" s="65"/>
      <c r="L164" s="65"/>
    </row>
    <row r="165" spans="1:13" s="24" customFormat="1" ht="31.5">
      <c r="A165" s="21"/>
      <c r="B165" s="21">
        <v>40</v>
      </c>
      <c r="C165" s="118"/>
      <c r="D165" s="22" t="s">
        <v>392</v>
      </c>
      <c r="E165" s="22"/>
      <c r="F165" s="23">
        <f>SUM(F166:F430)+F451+F456+F493+F494+F504+F505+F457+F462+F463+F464+F466+F467+F468+F469+F470+F471+F472+F473+F474+F475+F476+F477</f>
        <v>313954073</v>
      </c>
      <c r="G165" s="23"/>
      <c r="H165" s="23">
        <f>SUM(H166:H430)+H451+H456+H493+H494+H504+H505+H457+H462+H463+H464+H466+H467+H468+H469+H470+H471+H472+H473+H474+H475+H476+H477</f>
        <v>272320515</v>
      </c>
      <c r="I165" s="23">
        <f>SUM(I166:I505)-I497-I498-I500</f>
        <v>586567530</v>
      </c>
      <c r="J165" s="62">
        <f>'[1]Місто'!$O$256-I165</f>
        <v>0</v>
      </c>
      <c r="K165" s="31">
        <f>SUM(I178:I430)+I451</f>
        <v>166034447</v>
      </c>
      <c r="L165" s="62">
        <f>'[1]Місто'!$O$275-K165</f>
        <v>0</v>
      </c>
      <c r="M165" s="122"/>
    </row>
    <row r="166" spans="1:12" s="24" customFormat="1" ht="15.75">
      <c r="A166" s="14"/>
      <c r="B166" s="14" t="s">
        <v>553</v>
      </c>
      <c r="C166" s="112" t="s">
        <v>665</v>
      </c>
      <c r="D166" s="20" t="s">
        <v>554</v>
      </c>
      <c r="E166" s="15" t="s">
        <v>555</v>
      </c>
      <c r="F166" s="18"/>
      <c r="G166" s="18"/>
      <c r="H166" s="18"/>
      <c r="I166" s="18">
        <f>'[1]Місто'!$O$258</f>
        <v>109041</v>
      </c>
      <c r="J166" s="64"/>
      <c r="L166" s="64"/>
    </row>
    <row r="167" spans="1:12" s="19" customFormat="1" ht="30.75">
      <c r="A167" s="14"/>
      <c r="B167" s="14" t="s">
        <v>393</v>
      </c>
      <c r="C167" s="112" t="s">
        <v>684</v>
      </c>
      <c r="D167" s="15" t="s">
        <v>394</v>
      </c>
      <c r="E167" s="15" t="s">
        <v>555</v>
      </c>
      <c r="F167" s="16"/>
      <c r="G167" s="17"/>
      <c r="H167" s="16"/>
      <c r="I167" s="18">
        <f>'[1]Місто'!$O$266</f>
        <v>288863037</v>
      </c>
      <c r="J167" s="65"/>
      <c r="L167" s="65"/>
    </row>
    <row r="168" spans="1:12" s="19" customFormat="1" ht="15.75" hidden="1">
      <c r="A168" s="14"/>
      <c r="B168" s="14"/>
      <c r="C168" s="51"/>
      <c r="D168" s="15"/>
      <c r="E168" s="20" t="s">
        <v>558</v>
      </c>
      <c r="F168" s="16"/>
      <c r="G168" s="17"/>
      <c r="H168" s="16"/>
      <c r="I168" s="18"/>
      <c r="J168" s="65"/>
      <c r="L168" s="65"/>
    </row>
    <row r="169" spans="1:12" s="19" customFormat="1" ht="33" customHeight="1">
      <c r="A169" s="14"/>
      <c r="B169" s="14" t="s">
        <v>372</v>
      </c>
      <c r="C169" s="112" t="s">
        <v>684</v>
      </c>
      <c r="D169" s="15" t="s">
        <v>373</v>
      </c>
      <c r="E169" s="15" t="s">
        <v>555</v>
      </c>
      <c r="F169" s="16"/>
      <c r="G169" s="17"/>
      <c r="H169" s="16"/>
      <c r="I169" s="18">
        <f>'[1]Місто'!$O$268</f>
        <v>15000000</v>
      </c>
      <c r="J169" s="65"/>
      <c r="L169" s="65"/>
    </row>
    <row r="170" spans="1:12" s="19" customFormat="1" ht="15.75" hidden="1">
      <c r="A170" s="14"/>
      <c r="B170" s="14"/>
      <c r="C170" s="51"/>
      <c r="D170" s="15"/>
      <c r="E170" s="15" t="s">
        <v>558</v>
      </c>
      <c r="F170" s="16"/>
      <c r="G170" s="17"/>
      <c r="H170" s="16"/>
      <c r="I170" s="18"/>
      <c r="J170" s="65"/>
      <c r="L170" s="65"/>
    </row>
    <row r="171" spans="1:12" s="19" customFormat="1" ht="15" customHeight="1">
      <c r="A171" s="14"/>
      <c r="B171" s="14">
        <v>100203</v>
      </c>
      <c r="C171" s="112" t="s">
        <v>685</v>
      </c>
      <c r="D171" s="15" t="s">
        <v>395</v>
      </c>
      <c r="E171" s="15" t="s">
        <v>555</v>
      </c>
      <c r="F171" s="16"/>
      <c r="G171" s="17"/>
      <c r="H171" s="16"/>
      <c r="I171" s="18">
        <f>'[1]Місто'!$O$271</f>
        <v>2219220</v>
      </c>
      <c r="J171" s="65"/>
      <c r="L171" s="65"/>
    </row>
    <row r="172" spans="1:12" s="19" customFormat="1" ht="30" customHeight="1">
      <c r="A172" s="14"/>
      <c r="B172" s="14">
        <v>100208</v>
      </c>
      <c r="C172" s="112" t="s">
        <v>685</v>
      </c>
      <c r="D172" s="15" t="s">
        <v>326</v>
      </c>
      <c r="E172" s="79" t="s">
        <v>555</v>
      </c>
      <c r="F172" s="16"/>
      <c r="G172" s="17"/>
      <c r="H172" s="16"/>
      <c r="I172" s="18">
        <f>'[1]Місто'!$O$272</f>
        <v>28209242</v>
      </c>
      <c r="J172" s="65"/>
      <c r="L172" s="65"/>
    </row>
    <row r="173" spans="1:12" s="19" customFormat="1" ht="15.75" hidden="1">
      <c r="A173" s="14"/>
      <c r="B173" s="14">
        <v>100209</v>
      </c>
      <c r="C173" s="51"/>
      <c r="D173" s="15" t="s">
        <v>578</v>
      </c>
      <c r="E173" s="15" t="s">
        <v>555</v>
      </c>
      <c r="F173" s="16"/>
      <c r="G173" s="17"/>
      <c r="H173" s="16"/>
      <c r="I173" s="18"/>
      <c r="J173" s="65"/>
      <c r="L173" s="65"/>
    </row>
    <row r="174" spans="1:12" s="19" customFormat="1" ht="15.75" hidden="1">
      <c r="A174" s="14"/>
      <c r="B174" s="14"/>
      <c r="C174" s="51"/>
      <c r="D174" s="15"/>
      <c r="E174" s="15" t="s">
        <v>558</v>
      </c>
      <c r="F174" s="16"/>
      <c r="G174" s="17"/>
      <c r="H174" s="16"/>
      <c r="I174" s="18"/>
      <c r="J174" s="65"/>
      <c r="L174" s="65"/>
    </row>
    <row r="175" spans="1:12" s="19" customFormat="1" ht="15.75" hidden="1">
      <c r="A175" s="14"/>
      <c r="B175" s="14"/>
      <c r="C175" s="51"/>
      <c r="D175" s="15"/>
      <c r="E175" s="15"/>
      <c r="F175" s="16"/>
      <c r="G175" s="17"/>
      <c r="H175" s="16"/>
      <c r="I175" s="18"/>
      <c r="J175" s="65"/>
      <c r="L175" s="65"/>
    </row>
    <row r="176" spans="1:12" s="49" customFormat="1" ht="30.75" hidden="1">
      <c r="A176" s="47"/>
      <c r="B176" s="47">
        <v>150101</v>
      </c>
      <c r="C176" s="114"/>
      <c r="D176" s="20" t="s">
        <v>556</v>
      </c>
      <c r="E176" s="15" t="s">
        <v>398</v>
      </c>
      <c r="F176" s="18"/>
      <c r="G176" s="17"/>
      <c r="H176" s="18"/>
      <c r="I176" s="18"/>
      <c r="J176" s="67"/>
      <c r="L176" s="66"/>
    </row>
    <row r="177" spans="1:12" s="49" customFormat="1" ht="18" customHeight="1" hidden="1">
      <c r="A177" s="47"/>
      <c r="B177" s="47"/>
      <c r="C177" s="114"/>
      <c r="D177" s="20"/>
      <c r="E177" s="15" t="s">
        <v>558</v>
      </c>
      <c r="F177" s="18"/>
      <c r="G177" s="17"/>
      <c r="H177" s="18"/>
      <c r="I177" s="18"/>
      <c r="J177" s="66"/>
      <c r="L177" s="66"/>
    </row>
    <row r="178" spans="1:12" s="49" customFormat="1" ht="60.75" hidden="1">
      <c r="A178" s="14"/>
      <c r="B178" s="14">
        <v>150101</v>
      </c>
      <c r="C178" s="51"/>
      <c r="D178" s="15" t="s">
        <v>556</v>
      </c>
      <c r="E178" s="141" t="s">
        <v>442</v>
      </c>
      <c r="F178" s="18"/>
      <c r="G178" s="74" t="e">
        <f aca="true" t="shared" si="3" ref="G178:G186">100-(H178/F178*100)</f>
        <v>#DIV/0!</v>
      </c>
      <c r="H178" s="18"/>
      <c r="I178" s="18"/>
      <c r="J178" s="66"/>
      <c r="L178" s="66"/>
    </row>
    <row r="179" spans="1:12" s="49" customFormat="1" ht="15.75" hidden="1">
      <c r="A179" s="14"/>
      <c r="B179" s="14"/>
      <c r="C179" s="51"/>
      <c r="D179" s="15"/>
      <c r="E179" s="141" t="s">
        <v>558</v>
      </c>
      <c r="F179" s="18"/>
      <c r="G179" s="48"/>
      <c r="H179" s="18"/>
      <c r="I179" s="18"/>
      <c r="J179" s="66"/>
      <c r="L179" s="66"/>
    </row>
    <row r="180" spans="1:12" s="49" customFormat="1" ht="30.75">
      <c r="A180" s="14"/>
      <c r="B180" s="14">
        <v>150101</v>
      </c>
      <c r="C180" s="112" t="s">
        <v>666</v>
      </c>
      <c r="D180" s="15" t="s">
        <v>556</v>
      </c>
      <c r="E180" s="76" t="s">
        <v>98</v>
      </c>
      <c r="F180" s="73">
        <v>2455045</v>
      </c>
      <c r="G180" s="74">
        <f>100-(H180/F180*100)</f>
        <v>3.5665334036646925</v>
      </c>
      <c r="H180" s="73">
        <v>2367485</v>
      </c>
      <c r="I180" s="73">
        <v>2367485</v>
      </c>
      <c r="J180" s="154">
        <f>SUM(I180:I429)</f>
        <v>166034447</v>
      </c>
      <c r="K180" s="132">
        <f>J180-'[1]Місто'!$P$275</f>
        <v>0</v>
      </c>
      <c r="L180" s="66"/>
    </row>
    <row r="181" spans="1:12" s="49" customFormat="1" ht="15.75" hidden="1">
      <c r="A181" s="14"/>
      <c r="B181" s="14">
        <v>150101</v>
      </c>
      <c r="C181" s="51"/>
      <c r="D181" s="15" t="s">
        <v>556</v>
      </c>
      <c r="E181" s="76" t="s">
        <v>558</v>
      </c>
      <c r="F181" s="18"/>
      <c r="G181" s="74" t="e">
        <f t="shared" si="3"/>
        <v>#DIV/0!</v>
      </c>
      <c r="H181" s="18"/>
      <c r="I181" s="73"/>
      <c r="J181" s="66"/>
      <c r="L181" s="66"/>
    </row>
    <row r="182" spans="1:12" s="49" customFormat="1" ht="33" customHeight="1">
      <c r="A182" s="14"/>
      <c r="B182" s="14">
        <v>150101</v>
      </c>
      <c r="C182" s="112" t="s">
        <v>666</v>
      </c>
      <c r="D182" s="15" t="s">
        <v>556</v>
      </c>
      <c r="E182" s="76" t="s">
        <v>399</v>
      </c>
      <c r="F182" s="73">
        <v>2707500</v>
      </c>
      <c r="G182" s="74">
        <f t="shared" si="3"/>
        <v>61.85628808864266</v>
      </c>
      <c r="H182" s="73">
        <v>1032741</v>
      </c>
      <c r="I182" s="73">
        <v>1032741</v>
      </c>
      <c r="J182" s="66"/>
      <c r="L182" s="66"/>
    </row>
    <row r="183" spans="1:12" s="49" customFormat="1" ht="30.75">
      <c r="A183" s="14"/>
      <c r="B183" s="14">
        <v>150101</v>
      </c>
      <c r="C183" s="112" t="s">
        <v>666</v>
      </c>
      <c r="D183" s="15" t="s">
        <v>556</v>
      </c>
      <c r="E183" s="76" t="s">
        <v>662</v>
      </c>
      <c r="F183" s="73">
        <v>2947483</v>
      </c>
      <c r="G183" s="74">
        <f t="shared" si="3"/>
        <v>51.69570104390763</v>
      </c>
      <c r="H183" s="73">
        <v>1423761</v>
      </c>
      <c r="I183" s="73">
        <v>1423761</v>
      </c>
      <c r="J183" s="66"/>
      <c r="K183" s="132"/>
      <c r="L183" s="66"/>
    </row>
    <row r="184" spans="1:12" s="49" customFormat="1" ht="30.75" hidden="1">
      <c r="A184" s="14"/>
      <c r="B184" s="14">
        <v>150101</v>
      </c>
      <c r="C184" s="112" t="s">
        <v>666</v>
      </c>
      <c r="D184" s="15" t="s">
        <v>556</v>
      </c>
      <c r="E184" s="76" t="s">
        <v>635</v>
      </c>
      <c r="F184" s="73"/>
      <c r="G184" s="74" t="e">
        <f t="shared" si="3"/>
        <v>#DIV/0!</v>
      </c>
      <c r="H184" s="73"/>
      <c r="I184" s="73"/>
      <c r="J184" s="66"/>
      <c r="L184" s="66"/>
    </row>
    <row r="185" spans="1:12" s="49" customFormat="1" ht="30.75">
      <c r="A185" s="14"/>
      <c r="B185" s="14">
        <v>150101</v>
      </c>
      <c r="C185" s="112" t="s">
        <v>666</v>
      </c>
      <c r="D185" s="15" t="s">
        <v>556</v>
      </c>
      <c r="E185" s="76" t="s">
        <v>636</v>
      </c>
      <c r="F185" s="73">
        <v>1426681</v>
      </c>
      <c r="G185" s="74">
        <f t="shared" si="3"/>
        <v>65.30569903152842</v>
      </c>
      <c r="H185" s="73">
        <v>494977</v>
      </c>
      <c r="I185" s="73">
        <v>494977</v>
      </c>
      <c r="J185" s="66"/>
      <c r="L185" s="66"/>
    </row>
    <row r="186" spans="1:12" s="49" customFormat="1" ht="30.75">
      <c r="A186" s="14"/>
      <c r="B186" s="14">
        <v>150101</v>
      </c>
      <c r="C186" s="112" t="s">
        <v>666</v>
      </c>
      <c r="D186" s="15" t="s">
        <v>556</v>
      </c>
      <c r="E186" s="76" t="s">
        <v>99</v>
      </c>
      <c r="F186" s="73">
        <v>822602</v>
      </c>
      <c r="G186" s="74">
        <f t="shared" si="3"/>
        <v>73.48474718028889</v>
      </c>
      <c r="H186" s="73">
        <v>218115</v>
      </c>
      <c r="I186" s="73">
        <v>218115</v>
      </c>
      <c r="J186" s="66"/>
      <c r="L186" s="66"/>
    </row>
    <row r="187" spans="1:12" s="49" customFormat="1" ht="15.75" hidden="1">
      <c r="A187" s="14"/>
      <c r="B187" s="14"/>
      <c r="C187" s="112" t="s">
        <v>666</v>
      </c>
      <c r="D187" s="15"/>
      <c r="E187" s="76" t="s">
        <v>558</v>
      </c>
      <c r="F187" s="73"/>
      <c r="G187" s="94"/>
      <c r="H187" s="73"/>
      <c r="I187" s="73"/>
      <c r="J187" s="66"/>
      <c r="L187" s="66"/>
    </row>
    <row r="188" spans="1:12" s="49" customFormat="1" ht="33" customHeight="1">
      <c r="A188" s="14"/>
      <c r="B188" s="14">
        <v>150101</v>
      </c>
      <c r="C188" s="112" t="s">
        <v>666</v>
      </c>
      <c r="D188" s="15" t="s">
        <v>556</v>
      </c>
      <c r="E188" s="76" t="s">
        <v>100</v>
      </c>
      <c r="F188" s="73">
        <v>1210001</v>
      </c>
      <c r="G188" s="74">
        <f>100-(H188/F188*100)</f>
        <v>55.74383822823287</v>
      </c>
      <c r="H188" s="73">
        <v>535500</v>
      </c>
      <c r="I188" s="73">
        <v>535500</v>
      </c>
      <c r="J188" s="66"/>
      <c r="L188" s="66"/>
    </row>
    <row r="189" spans="1:12" s="49" customFormat="1" ht="15.75" hidden="1">
      <c r="A189" s="14"/>
      <c r="B189" s="14">
        <v>150101</v>
      </c>
      <c r="C189" s="112" t="s">
        <v>666</v>
      </c>
      <c r="D189" s="15" t="s">
        <v>556</v>
      </c>
      <c r="E189" s="76" t="s">
        <v>558</v>
      </c>
      <c r="F189" s="73"/>
      <c r="G189" s="74" t="e">
        <f>100-(H189/F189*100)</f>
        <v>#DIV/0!</v>
      </c>
      <c r="H189" s="73"/>
      <c r="I189" s="73"/>
      <c r="J189" s="66"/>
      <c r="L189" s="66"/>
    </row>
    <row r="190" spans="1:12" s="49" customFormat="1" ht="30.75">
      <c r="A190" s="14"/>
      <c r="B190" s="14">
        <v>150101</v>
      </c>
      <c r="C190" s="112" t="s">
        <v>666</v>
      </c>
      <c r="D190" s="15" t="s">
        <v>556</v>
      </c>
      <c r="E190" s="76" t="s">
        <v>101</v>
      </c>
      <c r="F190" s="73">
        <v>10600000</v>
      </c>
      <c r="G190" s="74">
        <f>100-(H190/F190*100)</f>
        <v>3.696367924528303</v>
      </c>
      <c r="H190" s="73">
        <v>10208185</v>
      </c>
      <c r="I190" s="73">
        <v>7057447</v>
      </c>
      <c r="J190" s="66"/>
      <c r="L190" s="66"/>
    </row>
    <row r="191" spans="1:12" s="49" customFormat="1" ht="33.75" customHeight="1">
      <c r="A191" s="14"/>
      <c r="B191" s="14">
        <v>150101</v>
      </c>
      <c r="C191" s="112" t="s">
        <v>666</v>
      </c>
      <c r="D191" s="15" t="s">
        <v>556</v>
      </c>
      <c r="E191" s="76" t="s">
        <v>467</v>
      </c>
      <c r="F191" s="73">
        <v>2046945</v>
      </c>
      <c r="G191" s="90">
        <f aca="true" t="shared" si="4" ref="G191:G334">100-(H191/F191)*100</f>
        <v>5.452418115777419</v>
      </c>
      <c r="H191" s="73">
        <v>1935337</v>
      </c>
      <c r="I191" s="73">
        <v>1935337</v>
      </c>
      <c r="J191" s="66"/>
      <c r="L191" s="66"/>
    </row>
    <row r="192" spans="1:12" s="49" customFormat="1" ht="61.5" hidden="1">
      <c r="A192" s="14"/>
      <c r="B192" s="14">
        <v>150101</v>
      </c>
      <c r="C192" s="112" t="s">
        <v>666</v>
      </c>
      <c r="D192" s="15" t="s">
        <v>556</v>
      </c>
      <c r="E192" s="76" t="s">
        <v>442</v>
      </c>
      <c r="F192" s="73"/>
      <c r="G192" s="90"/>
      <c r="H192" s="130"/>
      <c r="I192" s="130">
        <f>760057-760057</f>
        <v>0</v>
      </c>
      <c r="J192" s="66"/>
      <c r="L192" s="66"/>
    </row>
    <row r="193" spans="1:12" s="49" customFormat="1" ht="31.5">
      <c r="A193" s="14"/>
      <c r="B193" s="14">
        <v>150101</v>
      </c>
      <c r="C193" s="112" t="s">
        <v>666</v>
      </c>
      <c r="D193" s="15" t="s">
        <v>556</v>
      </c>
      <c r="E193" s="76" t="s">
        <v>102</v>
      </c>
      <c r="F193" s="73">
        <v>247171</v>
      </c>
      <c r="G193" s="89">
        <f t="shared" si="4"/>
        <v>53.46824667942436</v>
      </c>
      <c r="H193" s="89">
        <v>115013</v>
      </c>
      <c r="I193" s="89">
        <v>115013</v>
      </c>
      <c r="J193" s="66"/>
      <c r="L193" s="66"/>
    </row>
    <row r="194" spans="1:12" s="49" customFormat="1" ht="36.75" customHeight="1" hidden="1">
      <c r="A194" s="14"/>
      <c r="B194" s="14">
        <v>150101</v>
      </c>
      <c r="C194" s="112" t="s">
        <v>666</v>
      </c>
      <c r="D194" s="15" t="s">
        <v>556</v>
      </c>
      <c r="E194" s="76" t="s">
        <v>8</v>
      </c>
      <c r="F194" s="89"/>
      <c r="G194" s="89" t="e">
        <f t="shared" si="4"/>
        <v>#DIV/0!</v>
      </c>
      <c r="H194" s="89"/>
      <c r="I194" s="89"/>
      <c r="J194" s="66"/>
      <c r="L194" s="66"/>
    </row>
    <row r="195" spans="1:12" s="49" customFormat="1" ht="61.5" hidden="1">
      <c r="A195" s="14"/>
      <c r="B195" s="87">
        <v>150101</v>
      </c>
      <c r="C195" s="120" t="s">
        <v>666</v>
      </c>
      <c r="D195" s="76" t="s">
        <v>556</v>
      </c>
      <c r="E195" s="76" t="s">
        <v>726</v>
      </c>
      <c r="F195" s="89"/>
      <c r="G195" s="89" t="e">
        <f t="shared" si="4"/>
        <v>#DIV/0!</v>
      </c>
      <c r="H195" s="89"/>
      <c r="I195" s="89"/>
      <c r="J195" s="66"/>
      <c r="L195" s="66"/>
    </row>
    <row r="196" spans="1:12" s="49" customFormat="1" ht="31.5" hidden="1">
      <c r="A196" s="14"/>
      <c r="B196" s="87">
        <v>150101</v>
      </c>
      <c r="C196" s="120" t="s">
        <v>666</v>
      </c>
      <c r="D196" s="76" t="s">
        <v>556</v>
      </c>
      <c r="E196" s="76" t="s">
        <v>731</v>
      </c>
      <c r="F196" s="136"/>
      <c r="G196" s="89" t="e">
        <f t="shared" si="4"/>
        <v>#DIV/0!</v>
      </c>
      <c r="H196" s="136"/>
      <c r="I196" s="136"/>
      <c r="J196" s="66"/>
      <c r="L196" s="66"/>
    </row>
    <row r="197" spans="1:12" s="49" customFormat="1" ht="31.5" hidden="1">
      <c r="A197" s="14"/>
      <c r="B197" s="14">
        <v>150101</v>
      </c>
      <c r="C197" s="112" t="s">
        <v>666</v>
      </c>
      <c r="D197" s="15" t="s">
        <v>556</v>
      </c>
      <c r="E197" s="76" t="s">
        <v>485</v>
      </c>
      <c r="F197" s="142"/>
      <c r="G197" s="135" t="e">
        <f t="shared" si="4"/>
        <v>#DIV/0!</v>
      </c>
      <c r="H197" s="142"/>
      <c r="I197" s="142"/>
      <c r="J197" s="66"/>
      <c r="L197" s="66"/>
    </row>
    <row r="198" spans="1:12" s="49" customFormat="1" ht="46.5" hidden="1">
      <c r="A198" s="14"/>
      <c r="B198" s="14">
        <v>150101</v>
      </c>
      <c r="C198" s="112" t="s">
        <v>666</v>
      </c>
      <c r="D198" s="15" t="s">
        <v>556</v>
      </c>
      <c r="E198" s="76" t="s">
        <v>486</v>
      </c>
      <c r="F198" s="73"/>
      <c r="G198" s="90"/>
      <c r="H198" s="73"/>
      <c r="I198" s="73">
        <f>100000-100000</f>
        <v>0</v>
      </c>
      <c r="J198" s="66"/>
      <c r="L198" s="66"/>
    </row>
    <row r="199" spans="1:12" s="49" customFormat="1" ht="61.5" hidden="1">
      <c r="A199" s="14"/>
      <c r="B199" s="14">
        <v>150101</v>
      </c>
      <c r="C199" s="112" t="s">
        <v>666</v>
      </c>
      <c r="D199" s="15" t="s">
        <v>556</v>
      </c>
      <c r="E199" s="76" t="s">
        <v>487</v>
      </c>
      <c r="F199" s="73"/>
      <c r="G199" s="90" t="e">
        <f t="shared" si="4"/>
        <v>#DIV/0!</v>
      </c>
      <c r="H199" s="73"/>
      <c r="I199" s="73"/>
      <c r="J199" s="66"/>
      <c r="L199" s="66"/>
    </row>
    <row r="200" spans="1:12" s="49" customFormat="1" ht="31.5">
      <c r="A200" s="14"/>
      <c r="B200" s="14">
        <v>150101</v>
      </c>
      <c r="C200" s="112" t="s">
        <v>666</v>
      </c>
      <c r="D200" s="15" t="s">
        <v>556</v>
      </c>
      <c r="E200" s="76" t="s">
        <v>732</v>
      </c>
      <c r="F200" s="73">
        <v>13521674</v>
      </c>
      <c r="G200" s="90">
        <f t="shared" si="4"/>
        <v>22.608968386606563</v>
      </c>
      <c r="H200" s="73">
        <v>10464563</v>
      </c>
      <c r="I200" s="73">
        <v>6801076</v>
      </c>
      <c r="J200" s="66"/>
      <c r="L200" s="66"/>
    </row>
    <row r="201" spans="1:12" s="19" customFormat="1" ht="45.75">
      <c r="A201" s="14"/>
      <c r="B201" s="14">
        <v>150101</v>
      </c>
      <c r="C201" s="112" t="s">
        <v>666</v>
      </c>
      <c r="D201" s="15" t="s">
        <v>556</v>
      </c>
      <c r="E201" s="76" t="s">
        <v>525</v>
      </c>
      <c r="F201" s="16">
        <v>1500000</v>
      </c>
      <c r="G201" s="17">
        <f>100-(H201/F201)*100</f>
        <v>8.997399999999999</v>
      </c>
      <c r="H201" s="16">
        <v>1365039</v>
      </c>
      <c r="I201" s="72">
        <v>1365039</v>
      </c>
      <c r="J201" s="65"/>
      <c r="L201" s="65"/>
    </row>
    <row r="202" spans="1:12" s="19" customFormat="1" ht="30.75">
      <c r="A202" s="14"/>
      <c r="B202" s="14">
        <v>150101</v>
      </c>
      <c r="C202" s="112" t="s">
        <v>666</v>
      </c>
      <c r="D202" s="15" t="s">
        <v>556</v>
      </c>
      <c r="E202" s="76" t="s">
        <v>179</v>
      </c>
      <c r="F202" s="16">
        <v>164954</v>
      </c>
      <c r="G202" s="17">
        <f>100-(H202/F202)*100</f>
        <v>46.25531966487627</v>
      </c>
      <c r="H202" s="16">
        <v>88654</v>
      </c>
      <c r="I202" s="72">
        <v>88654</v>
      </c>
      <c r="J202" s="65"/>
      <c r="L202" s="65"/>
    </row>
    <row r="203" spans="1:12" s="19" customFormat="1" ht="30.75">
      <c r="A203" s="14"/>
      <c r="B203" s="14">
        <v>150101</v>
      </c>
      <c r="C203" s="112" t="s">
        <v>666</v>
      </c>
      <c r="D203" s="15" t="s">
        <v>556</v>
      </c>
      <c r="E203" s="76" t="s">
        <v>197</v>
      </c>
      <c r="F203" s="16">
        <v>6007128</v>
      </c>
      <c r="G203" s="159">
        <f>100-(H203/F203)*100</f>
        <v>0</v>
      </c>
      <c r="H203" s="16">
        <v>6007128</v>
      </c>
      <c r="I203" s="72">
        <v>6007128</v>
      </c>
      <c r="J203" s="65"/>
      <c r="L203" s="65"/>
    </row>
    <row r="204" spans="1:12" s="49" customFormat="1" ht="46.5">
      <c r="A204" s="14"/>
      <c r="B204" s="14">
        <v>150101</v>
      </c>
      <c r="C204" s="112" t="s">
        <v>666</v>
      </c>
      <c r="D204" s="15" t="s">
        <v>556</v>
      </c>
      <c r="E204" s="76" t="s">
        <v>180</v>
      </c>
      <c r="F204" s="18">
        <v>10285001</v>
      </c>
      <c r="G204" s="90">
        <f t="shared" si="4"/>
        <v>5.328701475089787</v>
      </c>
      <c r="H204" s="18">
        <v>9736944</v>
      </c>
      <c r="I204" s="73">
        <v>9736944</v>
      </c>
      <c r="J204" s="66"/>
      <c r="L204" s="66"/>
    </row>
    <row r="205" spans="1:12" s="49" customFormat="1" ht="30.75" hidden="1">
      <c r="A205" s="14"/>
      <c r="B205" s="14">
        <v>150101</v>
      </c>
      <c r="C205" s="112" t="s">
        <v>666</v>
      </c>
      <c r="D205" s="15" t="s">
        <v>556</v>
      </c>
      <c r="E205" s="76" t="s">
        <v>493</v>
      </c>
      <c r="F205" s="18"/>
      <c r="G205" s="17" t="e">
        <f t="shared" si="4"/>
        <v>#DIV/0!</v>
      </c>
      <c r="H205" s="18"/>
      <c r="I205" s="73"/>
      <c r="J205" s="66"/>
      <c r="L205" s="66"/>
    </row>
    <row r="206" spans="1:12" s="110" customFormat="1" ht="45.75" hidden="1">
      <c r="A206" s="100"/>
      <c r="B206" s="100">
        <v>150101</v>
      </c>
      <c r="C206" s="112" t="s">
        <v>666</v>
      </c>
      <c r="D206" s="101" t="s">
        <v>556</v>
      </c>
      <c r="E206" s="76" t="s">
        <v>735</v>
      </c>
      <c r="F206" s="108"/>
      <c r="G206" s="102"/>
      <c r="H206" s="108"/>
      <c r="I206" s="133">
        <f>3066905-2966905-100000</f>
        <v>0</v>
      </c>
      <c r="J206" s="109"/>
      <c r="L206" s="109"/>
    </row>
    <row r="207" spans="1:12" s="110" customFormat="1" ht="45.75" hidden="1">
      <c r="A207" s="100"/>
      <c r="B207" s="100">
        <v>150101</v>
      </c>
      <c r="C207" s="112" t="s">
        <v>666</v>
      </c>
      <c r="D207" s="101" t="s">
        <v>556</v>
      </c>
      <c r="E207" s="76" t="s">
        <v>746</v>
      </c>
      <c r="F207" s="108"/>
      <c r="G207" s="102" t="e">
        <f t="shared" si="4"/>
        <v>#DIV/0!</v>
      </c>
      <c r="H207" s="108"/>
      <c r="I207" s="133"/>
      <c r="J207" s="109"/>
      <c r="L207" s="109"/>
    </row>
    <row r="208" spans="1:12" s="110" customFormat="1" ht="30.75">
      <c r="A208" s="100"/>
      <c r="B208" s="100">
        <v>150101</v>
      </c>
      <c r="C208" s="112" t="s">
        <v>666</v>
      </c>
      <c r="D208" s="101" t="s">
        <v>556</v>
      </c>
      <c r="E208" s="76" t="s">
        <v>13</v>
      </c>
      <c r="F208" s="108">
        <v>1536283</v>
      </c>
      <c r="G208" s="102">
        <f t="shared" si="4"/>
        <v>0.2609545246546361</v>
      </c>
      <c r="H208" s="108">
        <v>1532274</v>
      </c>
      <c r="I208" s="133">
        <v>1532274</v>
      </c>
      <c r="J208" s="109"/>
      <c r="L208" s="109"/>
    </row>
    <row r="209" spans="1:12" s="110" customFormat="1" ht="30.75">
      <c r="A209" s="100"/>
      <c r="B209" s="100">
        <v>150101</v>
      </c>
      <c r="C209" s="112" t="s">
        <v>666</v>
      </c>
      <c r="D209" s="101" t="s">
        <v>556</v>
      </c>
      <c r="E209" s="76" t="s">
        <v>123</v>
      </c>
      <c r="F209" s="108">
        <v>300000</v>
      </c>
      <c r="G209" s="102">
        <f t="shared" si="4"/>
        <v>31.417333333333332</v>
      </c>
      <c r="H209" s="108">
        <v>205748</v>
      </c>
      <c r="I209" s="133">
        <v>205748</v>
      </c>
      <c r="J209" s="109"/>
      <c r="L209" s="109"/>
    </row>
    <row r="210" spans="1:12" s="110" customFormat="1" ht="30.75">
      <c r="A210" s="100"/>
      <c r="B210" s="100">
        <v>150101</v>
      </c>
      <c r="C210" s="112" t="s">
        <v>666</v>
      </c>
      <c r="D210" s="101" t="s">
        <v>556</v>
      </c>
      <c r="E210" s="76" t="s">
        <v>40</v>
      </c>
      <c r="F210" s="108">
        <v>1469807</v>
      </c>
      <c r="G210" s="102">
        <f t="shared" si="4"/>
        <v>4.335603245868342</v>
      </c>
      <c r="H210" s="108">
        <v>1406082</v>
      </c>
      <c r="I210" s="133">
        <v>1406082</v>
      </c>
      <c r="J210" s="109"/>
      <c r="L210" s="109"/>
    </row>
    <row r="211" spans="1:12" s="110" customFormat="1" ht="30.75">
      <c r="A211" s="100"/>
      <c r="B211" s="100">
        <v>150101</v>
      </c>
      <c r="C211" s="112" t="s">
        <v>666</v>
      </c>
      <c r="D211" s="101" t="s">
        <v>556</v>
      </c>
      <c r="E211" s="76" t="s">
        <v>103</v>
      </c>
      <c r="F211" s="108">
        <v>6075886</v>
      </c>
      <c r="G211" s="102">
        <f t="shared" si="4"/>
        <v>1.2524593121069074</v>
      </c>
      <c r="H211" s="108">
        <v>5999788</v>
      </c>
      <c r="I211" s="133">
        <v>5999788</v>
      </c>
      <c r="J211" s="109"/>
      <c r="L211" s="109"/>
    </row>
    <row r="212" spans="1:12" s="110" customFormat="1" ht="32.25" customHeight="1">
      <c r="A212" s="100"/>
      <c r="B212" s="100">
        <v>150101</v>
      </c>
      <c r="C212" s="112" t="s">
        <v>666</v>
      </c>
      <c r="D212" s="101" t="s">
        <v>556</v>
      </c>
      <c r="E212" s="76" t="s">
        <v>104</v>
      </c>
      <c r="F212" s="108">
        <v>1641563</v>
      </c>
      <c r="G212" s="102">
        <f t="shared" si="4"/>
        <v>1.2361389724305383</v>
      </c>
      <c r="H212" s="108">
        <v>1621271</v>
      </c>
      <c r="I212" s="133">
        <v>1621271</v>
      </c>
      <c r="J212" s="109"/>
      <c r="L212" s="109"/>
    </row>
    <row r="213" spans="1:12" s="110" customFormat="1" ht="32.25" customHeight="1">
      <c r="A213" s="100"/>
      <c r="B213" s="100">
        <v>150101</v>
      </c>
      <c r="C213" s="112" t="s">
        <v>666</v>
      </c>
      <c r="D213" s="101" t="s">
        <v>556</v>
      </c>
      <c r="E213" s="76" t="s">
        <v>41</v>
      </c>
      <c r="F213" s="108">
        <v>3078991</v>
      </c>
      <c r="G213" s="102">
        <f>100-(H213/F213)*100</f>
        <v>1.177138874390991</v>
      </c>
      <c r="H213" s="108">
        <v>3042747</v>
      </c>
      <c r="I213" s="133">
        <v>3042747</v>
      </c>
      <c r="J213" s="109"/>
      <c r="L213" s="109"/>
    </row>
    <row r="214" spans="1:12" s="110" customFormat="1" ht="30.75">
      <c r="A214" s="100"/>
      <c r="B214" s="100">
        <v>150101</v>
      </c>
      <c r="C214" s="112" t="s">
        <v>666</v>
      </c>
      <c r="D214" s="101" t="s">
        <v>556</v>
      </c>
      <c r="E214" s="76" t="s">
        <v>105</v>
      </c>
      <c r="F214" s="108">
        <v>5490425</v>
      </c>
      <c r="G214" s="102">
        <f>100-(H214/F214)*100</f>
        <v>1.9807209824376173</v>
      </c>
      <c r="H214" s="108">
        <v>5381675</v>
      </c>
      <c r="I214" s="133">
        <v>5381675</v>
      </c>
      <c r="J214" s="109"/>
      <c r="L214" s="109"/>
    </row>
    <row r="215" spans="1:12" s="110" customFormat="1" ht="45.75">
      <c r="A215" s="100"/>
      <c r="B215" s="100">
        <v>150101</v>
      </c>
      <c r="C215" s="112" t="s">
        <v>666</v>
      </c>
      <c r="D215" s="101" t="s">
        <v>556</v>
      </c>
      <c r="E215" s="76" t="s">
        <v>106</v>
      </c>
      <c r="F215" s="108">
        <v>426204</v>
      </c>
      <c r="G215" s="102">
        <f>100-(H215/F215)*100</f>
        <v>3.915261236403225</v>
      </c>
      <c r="H215" s="108">
        <v>409517</v>
      </c>
      <c r="I215" s="133">
        <v>409517</v>
      </c>
      <c r="J215" s="109"/>
      <c r="L215" s="109"/>
    </row>
    <row r="216" spans="1:12" s="110" customFormat="1" ht="45.75">
      <c r="A216" s="100"/>
      <c r="B216" s="100">
        <v>150101</v>
      </c>
      <c r="C216" s="112" t="s">
        <v>666</v>
      </c>
      <c r="D216" s="101" t="s">
        <v>556</v>
      </c>
      <c r="E216" s="76" t="s">
        <v>85</v>
      </c>
      <c r="F216" s="108">
        <v>296635</v>
      </c>
      <c r="G216" s="102">
        <f>100-(H216/F216)*100</f>
        <v>4.531157820216762</v>
      </c>
      <c r="H216" s="108">
        <v>283194</v>
      </c>
      <c r="I216" s="133">
        <v>283194</v>
      </c>
      <c r="J216" s="109"/>
      <c r="L216" s="109"/>
    </row>
    <row r="217" spans="1:12" s="110" customFormat="1" ht="30.75">
      <c r="A217" s="100"/>
      <c r="B217" s="100">
        <v>150101</v>
      </c>
      <c r="C217" s="112" t="s">
        <v>666</v>
      </c>
      <c r="D217" s="101" t="s">
        <v>556</v>
      </c>
      <c r="E217" s="76" t="s">
        <v>107</v>
      </c>
      <c r="F217" s="108">
        <v>3838886</v>
      </c>
      <c r="G217" s="102">
        <f t="shared" si="4"/>
        <v>1.322206494279854</v>
      </c>
      <c r="H217" s="108">
        <v>3788128</v>
      </c>
      <c r="I217" s="133">
        <v>3788128</v>
      </c>
      <c r="J217" s="109"/>
      <c r="L217" s="109"/>
    </row>
    <row r="218" spans="1:12" s="110" customFormat="1" ht="45.75">
      <c r="A218" s="100"/>
      <c r="B218" s="100">
        <v>150101</v>
      </c>
      <c r="C218" s="112" t="s">
        <v>666</v>
      </c>
      <c r="D218" s="101" t="s">
        <v>556</v>
      </c>
      <c r="E218" s="76" t="s">
        <v>42</v>
      </c>
      <c r="F218" s="108">
        <v>576148</v>
      </c>
      <c r="G218" s="102">
        <f t="shared" si="4"/>
        <v>2.3329075168185938</v>
      </c>
      <c r="H218" s="108">
        <v>562707</v>
      </c>
      <c r="I218" s="133">
        <v>562707</v>
      </c>
      <c r="J218" s="109"/>
      <c r="L218" s="109"/>
    </row>
    <row r="219" spans="1:12" s="110" customFormat="1" ht="45.75">
      <c r="A219" s="100"/>
      <c r="B219" s="100">
        <v>150101</v>
      </c>
      <c r="C219" s="112" t="s">
        <v>666</v>
      </c>
      <c r="D219" s="101" t="s">
        <v>556</v>
      </c>
      <c r="E219" s="76" t="s">
        <v>43</v>
      </c>
      <c r="F219" s="108">
        <v>1453690</v>
      </c>
      <c r="G219" s="102">
        <f t="shared" si="4"/>
        <v>1.8077444296927183</v>
      </c>
      <c r="H219" s="133">
        <v>1427411</v>
      </c>
      <c r="I219" s="133">
        <v>1427411</v>
      </c>
      <c r="J219" s="109"/>
      <c r="L219" s="109"/>
    </row>
    <row r="220" spans="1:12" s="110" customFormat="1" ht="30.75">
      <c r="A220" s="100"/>
      <c r="B220" s="100">
        <v>150101</v>
      </c>
      <c r="C220" s="112" t="s">
        <v>666</v>
      </c>
      <c r="D220" s="101" t="s">
        <v>556</v>
      </c>
      <c r="E220" s="76" t="s">
        <v>125</v>
      </c>
      <c r="F220" s="108">
        <v>307928</v>
      </c>
      <c r="G220" s="102">
        <f t="shared" si="4"/>
        <v>84.23397677379127</v>
      </c>
      <c r="H220" s="133">
        <v>48548</v>
      </c>
      <c r="I220" s="133">
        <v>48548</v>
      </c>
      <c r="J220" s="109"/>
      <c r="L220" s="109"/>
    </row>
    <row r="221" spans="1:12" s="49" customFormat="1" ht="30.75">
      <c r="A221" s="14"/>
      <c r="B221" s="14">
        <v>150101</v>
      </c>
      <c r="C221" s="112" t="s">
        <v>666</v>
      </c>
      <c r="D221" s="15" t="s">
        <v>556</v>
      </c>
      <c r="E221" s="76" t="s">
        <v>46</v>
      </c>
      <c r="F221" s="18">
        <v>577831</v>
      </c>
      <c r="G221" s="17">
        <f t="shared" si="4"/>
        <v>65.08338943393483</v>
      </c>
      <c r="H221" s="18">
        <v>201759</v>
      </c>
      <c r="I221" s="73">
        <v>201759</v>
      </c>
      <c r="J221" s="66"/>
      <c r="L221" s="66"/>
    </row>
    <row r="222" spans="1:12" s="49" customFormat="1" ht="45.75" hidden="1">
      <c r="A222" s="14"/>
      <c r="B222" s="14">
        <v>150101</v>
      </c>
      <c r="C222" s="112" t="s">
        <v>666</v>
      </c>
      <c r="D222" s="15" t="s">
        <v>556</v>
      </c>
      <c r="E222" s="76" t="s">
        <v>494</v>
      </c>
      <c r="F222" s="18"/>
      <c r="G222" s="17" t="e">
        <f>100-(H222/F222)*100</f>
        <v>#DIV/0!</v>
      </c>
      <c r="H222" s="73"/>
      <c r="I222" s="73"/>
      <c r="J222" s="66"/>
      <c r="K222" s="132">
        <f>J222-I222</f>
        <v>0</v>
      </c>
      <c r="L222" s="66"/>
    </row>
    <row r="223" spans="1:12" s="19" customFormat="1" ht="60.75">
      <c r="A223" s="14"/>
      <c r="B223" s="14">
        <v>150101</v>
      </c>
      <c r="C223" s="112" t="s">
        <v>666</v>
      </c>
      <c r="D223" s="15" t="s">
        <v>556</v>
      </c>
      <c r="E223" s="76" t="s">
        <v>47</v>
      </c>
      <c r="F223" s="16">
        <v>887348</v>
      </c>
      <c r="G223" s="17">
        <f t="shared" si="4"/>
        <v>93.92402980566813</v>
      </c>
      <c r="H223" s="16">
        <v>53915</v>
      </c>
      <c r="I223" s="72">
        <v>53915</v>
      </c>
      <c r="J223" s="65"/>
      <c r="L223" s="65"/>
    </row>
    <row r="224" spans="1:12" s="19" customFormat="1" ht="45.75">
      <c r="A224" s="14"/>
      <c r="B224" s="14">
        <v>150101</v>
      </c>
      <c r="C224" s="112" t="s">
        <v>666</v>
      </c>
      <c r="D224" s="15" t="s">
        <v>556</v>
      </c>
      <c r="E224" s="76" t="s">
        <v>151</v>
      </c>
      <c r="F224" s="16">
        <v>1716782</v>
      </c>
      <c r="G224" s="17">
        <f t="shared" si="4"/>
        <v>3.8759143560452003</v>
      </c>
      <c r="H224" s="16">
        <v>1650241</v>
      </c>
      <c r="I224" s="72">
        <v>1650241</v>
      </c>
      <c r="J224" s="65"/>
      <c r="L224" s="65"/>
    </row>
    <row r="225" spans="1:12" s="19" customFormat="1" ht="60.75">
      <c r="A225" s="14"/>
      <c r="B225" s="14">
        <v>150101</v>
      </c>
      <c r="C225" s="112" t="s">
        <v>666</v>
      </c>
      <c r="D225" s="15" t="s">
        <v>556</v>
      </c>
      <c r="E225" s="76" t="s">
        <v>48</v>
      </c>
      <c r="F225" s="16">
        <v>1260204</v>
      </c>
      <c r="G225" s="17">
        <f t="shared" si="4"/>
        <v>4.835090191746744</v>
      </c>
      <c r="H225" s="16">
        <v>1199272</v>
      </c>
      <c r="I225" s="72">
        <v>1199272</v>
      </c>
      <c r="J225" s="65"/>
      <c r="L225" s="65"/>
    </row>
    <row r="226" spans="1:12" s="19" customFormat="1" ht="30" customHeight="1">
      <c r="A226" s="14"/>
      <c r="B226" s="14">
        <v>150101</v>
      </c>
      <c r="C226" s="112" t="s">
        <v>666</v>
      </c>
      <c r="D226" s="15" t="s">
        <v>556</v>
      </c>
      <c r="E226" s="76" t="s">
        <v>637</v>
      </c>
      <c r="F226" s="16">
        <v>1400000</v>
      </c>
      <c r="G226" s="17">
        <f t="shared" si="4"/>
        <v>6.428571428571431</v>
      </c>
      <c r="H226" s="16">
        <v>1310000</v>
      </c>
      <c r="I226" s="72">
        <v>1310000</v>
      </c>
      <c r="J226" s="65"/>
      <c r="L226" s="65"/>
    </row>
    <row r="227" spans="1:12" s="19" customFormat="1" ht="60.75">
      <c r="A227" s="14"/>
      <c r="B227" s="14">
        <v>150101</v>
      </c>
      <c r="C227" s="112" t="s">
        <v>666</v>
      </c>
      <c r="D227" s="15" t="s">
        <v>556</v>
      </c>
      <c r="E227" s="76" t="s">
        <v>14</v>
      </c>
      <c r="F227" s="72">
        <v>1930877</v>
      </c>
      <c r="G227" s="74">
        <f t="shared" si="4"/>
        <v>43.04960906365346</v>
      </c>
      <c r="H227" s="72">
        <v>1099642</v>
      </c>
      <c r="I227" s="72">
        <v>1099642</v>
      </c>
      <c r="J227" s="65"/>
      <c r="L227" s="65"/>
    </row>
    <row r="228" spans="1:12" s="19" customFormat="1" ht="30.75">
      <c r="A228" s="14"/>
      <c r="B228" s="14">
        <v>150101</v>
      </c>
      <c r="C228" s="112" t="s">
        <v>666</v>
      </c>
      <c r="D228" s="15" t="s">
        <v>556</v>
      </c>
      <c r="E228" s="76" t="s">
        <v>124</v>
      </c>
      <c r="F228" s="72">
        <v>11704046</v>
      </c>
      <c r="G228" s="74">
        <f t="shared" si="4"/>
        <v>93.7340813595572</v>
      </c>
      <c r="H228" s="72">
        <v>733366</v>
      </c>
      <c r="I228" s="72">
        <f>854715-121349</f>
        <v>733366</v>
      </c>
      <c r="J228" s="65"/>
      <c r="L228" s="65"/>
    </row>
    <row r="229" spans="1:12" s="19" customFormat="1" ht="45.75" hidden="1">
      <c r="A229" s="14"/>
      <c r="B229" s="14">
        <v>150101</v>
      </c>
      <c r="C229" s="112" t="s">
        <v>666</v>
      </c>
      <c r="D229" s="15" t="s">
        <v>556</v>
      </c>
      <c r="E229" s="76" t="s">
        <v>491</v>
      </c>
      <c r="F229" s="72"/>
      <c r="G229" s="74" t="e">
        <f t="shared" si="4"/>
        <v>#DIV/0!</v>
      </c>
      <c r="H229" s="72"/>
      <c r="I229" s="72"/>
      <c r="J229" s="65"/>
      <c r="L229" s="65"/>
    </row>
    <row r="230" spans="1:12" s="19" customFormat="1" ht="33" customHeight="1">
      <c r="A230" s="14"/>
      <c r="B230" s="14">
        <v>150101</v>
      </c>
      <c r="C230" s="112" t="s">
        <v>666</v>
      </c>
      <c r="D230" s="15" t="s">
        <v>556</v>
      </c>
      <c r="E230" s="76" t="s">
        <v>459</v>
      </c>
      <c r="F230" s="72">
        <v>1388249</v>
      </c>
      <c r="G230" s="74">
        <f t="shared" si="4"/>
        <v>88.86791922774661</v>
      </c>
      <c r="H230" s="72">
        <v>154541</v>
      </c>
      <c r="I230" s="72">
        <v>154541</v>
      </c>
      <c r="J230" s="65"/>
      <c r="L230" s="65"/>
    </row>
    <row r="231" spans="1:12" s="19" customFormat="1" ht="30.75" hidden="1">
      <c r="A231" s="14"/>
      <c r="B231" s="14">
        <v>150101</v>
      </c>
      <c r="C231" s="112" t="s">
        <v>666</v>
      </c>
      <c r="D231" s="15" t="s">
        <v>556</v>
      </c>
      <c r="E231" s="76" t="s">
        <v>749</v>
      </c>
      <c r="F231" s="72"/>
      <c r="G231" s="74" t="e">
        <f t="shared" si="4"/>
        <v>#DIV/0!</v>
      </c>
      <c r="H231" s="72"/>
      <c r="I231" s="72"/>
      <c r="J231" s="65"/>
      <c r="L231" s="65"/>
    </row>
    <row r="232" spans="1:12" s="19" customFormat="1" ht="45.75" hidden="1">
      <c r="A232" s="14"/>
      <c r="B232" s="14">
        <v>150101</v>
      </c>
      <c r="C232" s="112" t="s">
        <v>666</v>
      </c>
      <c r="D232" s="15" t="s">
        <v>556</v>
      </c>
      <c r="E232" s="76" t="s">
        <v>739</v>
      </c>
      <c r="F232" s="72"/>
      <c r="G232" s="74" t="e">
        <f t="shared" si="4"/>
        <v>#DIV/0!</v>
      </c>
      <c r="H232" s="72"/>
      <c r="I232" s="72"/>
      <c r="J232" s="65"/>
      <c r="L232" s="65"/>
    </row>
    <row r="233" spans="1:12" s="19" customFormat="1" ht="30.75" hidden="1">
      <c r="A233" s="14"/>
      <c r="B233" s="14">
        <v>150101</v>
      </c>
      <c r="C233" s="112" t="s">
        <v>666</v>
      </c>
      <c r="D233" s="15" t="s">
        <v>556</v>
      </c>
      <c r="E233" s="76" t="s">
        <v>530</v>
      </c>
      <c r="F233" s="72"/>
      <c r="G233" s="74" t="e">
        <f t="shared" si="4"/>
        <v>#DIV/0!</v>
      </c>
      <c r="H233" s="72"/>
      <c r="I233" s="72"/>
      <c r="J233" s="65"/>
      <c r="L233" s="65"/>
    </row>
    <row r="234" spans="1:12" s="19" customFormat="1" ht="54" customHeight="1">
      <c r="A234" s="14"/>
      <c r="B234" s="14">
        <v>150101</v>
      </c>
      <c r="C234" s="112" t="s">
        <v>666</v>
      </c>
      <c r="D234" s="15" t="s">
        <v>556</v>
      </c>
      <c r="E234" s="76" t="s">
        <v>639</v>
      </c>
      <c r="F234" s="72">
        <v>134239</v>
      </c>
      <c r="G234" s="74">
        <f t="shared" si="4"/>
        <v>66.68404859988527</v>
      </c>
      <c r="H234" s="72">
        <v>44723</v>
      </c>
      <c r="I234" s="72">
        <v>44723</v>
      </c>
      <c r="J234" s="65"/>
      <c r="L234" s="65"/>
    </row>
    <row r="235" spans="1:12" s="19" customFormat="1" ht="60.75" hidden="1">
      <c r="A235" s="14"/>
      <c r="B235" s="14">
        <v>150101</v>
      </c>
      <c r="C235" s="112" t="s">
        <v>666</v>
      </c>
      <c r="D235" s="15" t="s">
        <v>556</v>
      </c>
      <c r="E235" s="76" t="s">
        <v>638</v>
      </c>
      <c r="F235" s="72"/>
      <c r="G235" s="74"/>
      <c r="H235" s="72"/>
      <c r="I235" s="72"/>
      <c r="J235" s="65"/>
      <c r="L235" s="65"/>
    </row>
    <row r="236" spans="1:12" s="19" customFormat="1" ht="32.25" customHeight="1">
      <c r="A236" s="14"/>
      <c r="B236" s="14">
        <v>150101</v>
      </c>
      <c r="C236" s="112" t="s">
        <v>666</v>
      </c>
      <c r="D236" s="15" t="s">
        <v>556</v>
      </c>
      <c r="E236" s="76" t="s">
        <v>468</v>
      </c>
      <c r="F236" s="72">
        <v>1117529</v>
      </c>
      <c r="G236" s="74">
        <f t="shared" si="4"/>
        <v>92.6734787195679</v>
      </c>
      <c r="H236" s="72">
        <v>81876</v>
      </c>
      <c r="I236" s="72">
        <v>81876</v>
      </c>
      <c r="J236" s="65"/>
      <c r="L236" s="65"/>
    </row>
    <row r="237" spans="1:12" s="19" customFormat="1" ht="28.5" customHeight="1">
      <c r="A237" s="14"/>
      <c r="B237" s="14">
        <v>150101</v>
      </c>
      <c r="C237" s="112" t="s">
        <v>666</v>
      </c>
      <c r="D237" s="15" t="s">
        <v>556</v>
      </c>
      <c r="E237" s="76" t="s">
        <v>1</v>
      </c>
      <c r="F237" s="72">
        <v>540156</v>
      </c>
      <c r="G237" s="74">
        <f t="shared" si="4"/>
        <v>35.00933063781574</v>
      </c>
      <c r="H237" s="72">
        <v>351051</v>
      </c>
      <c r="I237" s="72">
        <v>351051</v>
      </c>
      <c r="J237" s="65"/>
      <c r="L237" s="65"/>
    </row>
    <row r="238" spans="1:12" s="19" customFormat="1" ht="47.25" customHeight="1">
      <c r="A238" s="14"/>
      <c r="B238" s="14">
        <v>150101</v>
      </c>
      <c r="C238" s="112" t="s">
        <v>666</v>
      </c>
      <c r="D238" s="15" t="s">
        <v>556</v>
      </c>
      <c r="E238" s="76" t="s">
        <v>181</v>
      </c>
      <c r="F238" s="72">
        <v>754920</v>
      </c>
      <c r="G238" s="74">
        <f t="shared" si="4"/>
        <v>9.657314682350446</v>
      </c>
      <c r="H238" s="72">
        <v>682015</v>
      </c>
      <c r="I238" s="72">
        <v>682015</v>
      </c>
      <c r="J238" s="65"/>
      <c r="L238" s="65"/>
    </row>
    <row r="239" spans="1:12" s="19" customFormat="1" ht="30.75" hidden="1">
      <c r="A239" s="14"/>
      <c r="B239" s="14">
        <v>150101</v>
      </c>
      <c r="C239" s="112" t="s">
        <v>666</v>
      </c>
      <c r="D239" s="15" t="s">
        <v>556</v>
      </c>
      <c r="E239" s="76" t="s">
        <v>136</v>
      </c>
      <c r="F239" s="72"/>
      <c r="G239" s="74" t="e">
        <f t="shared" si="4"/>
        <v>#DIV/0!</v>
      </c>
      <c r="H239" s="72"/>
      <c r="I239" s="72"/>
      <c r="J239" s="65"/>
      <c r="L239" s="65"/>
    </row>
    <row r="240" spans="1:12" s="19" customFormat="1" ht="65.25" customHeight="1" hidden="1">
      <c r="A240" s="14"/>
      <c r="B240" s="14">
        <v>150101</v>
      </c>
      <c r="C240" s="112" t="s">
        <v>666</v>
      </c>
      <c r="D240" s="15" t="s">
        <v>556</v>
      </c>
      <c r="E240" s="76" t="s">
        <v>458</v>
      </c>
      <c r="F240" s="72"/>
      <c r="G240" s="74"/>
      <c r="H240" s="72"/>
      <c r="I240" s="72">
        <f>903420-850000-53420</f>
        <v>0</v>
      </c>
      <c r="J240" s="65"/>
      <c r="L240" s="65"/>
    </row>
    <row r="241" spans="1:12" s="19" customFormat="1" ht="45.75" hidden="1">
      <c r="A241" s="14"/>
      <c r="B241" s="14">
        <v>150101</v>
      </c>
      <c r="C241" s="112" t="s">
        <v>666</v>
      </c>
      <c r="D241" s="15" t="s">
        <v>556</v>
      </c>
      <c r="E241" s="76" t="s">
        <v>453</v>
      </c>
      <c r="F241" s="72"/>
      <c r="G241" s="74" t="e">
        <f t="shared" si="4"/>
        <v>#DIV/0!</v>
      </c>
      <c r="H241" s="72"/>
      <c r="I241" s="72"/>
      <c r="J241" s="65"/>
      <c r="L241" s="65"/>
    </row>
    <row r="242" spans="1:12" s="19" customFormat="1" ht="30.75" hidden="1">
      <c r="A242" s="14"/>
      <c r="B242" s="14">
        <v>150101</v>
      </c>
      <c r="C242" s="112" t="s">
        <v>666</v>
      </c>
      <c r="D242" s="15" t="s">
        <v>556</v>
      </c>
      <c r="E242" s="76" t="s">
        <v>3</v>
      </c>
      <c r="F242" s="72"/>
      <c r="G242" s="74"/>
      <c r="H242" s="72"/>
      <c r="I242" s="72"/>
      <c r="J242" s="65"/>
      <c r="L242" s="65"/>
    </row>
    <row r="243" spans="1:12" s="19" customFormat="1" ht="45.75" hidden="1">
      <c r="A243" s="14"/>
      <c r="B243" s="14">
        <v>150101</v>
      </c>
      <c r="C243" s="112" t="s">
        <v>666</v>
      </c>
      <c r="D243" s="15" t="s">
        <v>556</v>
      </c>
      <c r="E243" s="76" t="s">
        <v>509</v>
      </c>
      <c r="F243" s="72"/>
      <c r="G243" s="74" t="e">
        <f t="shared" si="4"/>
        <v>#DIV/0!</v>
      </c>
      <c r="H243" s="72"/>
      <c r="I243" s="72"/>
      <c r="J243" s="65"/>
      <c r="L243" s="65"/>
    </row>
    <row r="244" spans="1:12" s="19" customFormat="1" ht="30.75" hidden="1">
      <c r="A244" s="14"/>
      <c r="B244" s="14">
        <v>150101</v>
      </c>
      <c r="C244" s="112" t="s">
        <v>666</v>
      </c>
      <c r="D244" s="15" t="s">
        <v>556</v>
      </c>
      <c r="E244" s="76" t="s">
        <v>517</v>
      </c>
      <c r="F244" s="72"/>
      <c r="G244" s="74"/>
      <c r="H244" s="72"/>
      <c r="I244" s="72"/>
      <c r="J244" s="65"/>
      <c r="L244" s="65"/>
    </row>
    <row r="245" spans="1:12" s="19" customFormat="1" ht="30.75" hidden="1">
      <c r="A245" s="14"/>
      <c r="B245" s="14">
        <v>150101</v>
      </c>
      <c r="C245" s="112" t="s">
        <v>666</v>
      </c>
      <c r="D245" s="15" t="s">
        <v>556</v>
      </c>
      <c r="E245" s="76" t="s">
        <v>518</v>
      </c>
      <c r="F245" s="72"/>
      <c r="G245" s="74" t="e">
        <f t="shared" si="4"/>
        <v>#DIV/0!</v>
      </c>
      <c r="H245" s="72"/>
      <c r="I245" s="72"/>
      <c r="J245" s="65"/>
      <c r="L245" s="65"/>
    </row>
    <row r="246" spans="1:12" s="104" customFormat="1" ht="30.75" hidden="1">
      <c r="A246" s="100"/>
      <c r="B246" s="100">
        <v>150101</v>
      </c>
      <c r="C246" s="112" t="s">
        <v>666</v>
      </c>
      <c r="D246" s="101" t="s">
        <v>556</v>
      </c>
      <c r="E246" s="76" t="s">
        <v>640</v>
      </c>
      <c r="F246" s="143"/>
      <c r="G246" s="152"/>
      <c r="H246" s="143"/>
      <c r="I246" s="143">
        <f>274876-274876</f>
        <v>0</v>
      </c>
      <c r="J246" s="103"/>
      <c r="L246" s="103"/>
    </row>
    <row r="247" spans="1:12" s="19" customFormat="1" ht="45.75" hidden="1">
      <c r="A247" s="14"/>
      <c r="B247" s="14">
        <v>150101</v>
      </c>
      <c r="C247" s="112" t="s">
        <v>666</v>
      </c>
      <c r="D247" s="15" t="s">
        <v>556</v>
      </c>
      <c r="E247" s="76" t="s">
        <v>519</v>
      </c>
      <c r="F247" s="72"/>
      <c r="G247" s="74" t="e">
        <f t="shared" si="4"/>
        <v>#DIV/0!</v>
      </c>
      <c r="H247" s="72"/>
      <c r="I247" s="72"/>
      <c r="J247" s="65"/>
      <c r="L247" s="65"/>
    </row>
    <row r="248" spans="1:12" s="19" customFormat="1" ht="45.75" hidden="1">
      <c r="A248" s="14"/>
      <c r="B248" s="14">
        <v>150101</v>
      </c>
      <c r="C248" s="112" t="s">
        <v>666</v>
      </c>
      <c r="D248" s="15" t="s">
        <v>556</v>
      </c>
      <c r="E248" s="76" t="s">
        <v>497</v>
      </c>
      <c r="F248" s="72"/>
      <c r="G248" s="74" t="e">
        <f t="shared" si="4"/>
        <v>#DIV/0!</v>
      </c>
      <c r="H248" s="72"/>
      <c r="I248" s="72"/>
      <c r="J248" s="65"/>
      <c r="L248" s="65"/>
    </row>
    <row r="249" spans="1:12" s="19" customFormat="1" ht="60.75">
      <c r="A249" s="14"/>
      <c r="B249" s="14">
        <v>150101</v>
      </c>
      <c r="C249" s="112" t="s">
        <v>666</v>
      </c>
      <c r="D249" s="15" t="s">
        <v>556</v>
      </c>
      <c r="E249" s="76" t="s">
        <v>717</v>
      </c>
      <c r="F249" s="72">
        <v>7724916</v>
      </c>
      <c r="G249" s="74">
        <f t="shared" si="4"/>
        <v>85.33659136228795</v>
      </c>
      <c r="H249" s="72">
        <v>1132736</v>
      </c>
      <c r="I249" s="72">
        <v>453291</v>
      </c>
      <c r="J249" s="65"/>
      <c r="L249" s="65"/>
    </row>
    <row r="250" spans="1:12" s="19" customFormat="1" ht="30.75" hidden="1">
      <c r="A250" s="14"/>
      <c r="B250" s="14">
        <v>150101</v>
      </c>
      <c r="C250" s="112" t="s">
        <v>666</v>
      </c>
      <c r="D250" s="15" t="s">
        <v>556</v>
      </c>
      <c r="E250" s="76" t="s">
        <v>498</v>
      </c>
      <c r="F250" s="16"/>
      <c r="G250" s="17" t="e">
        <f t="shared" si="4"/>
        <v>#DIV/0!</v>
      </c>
      <c r="H250" s="16"/>
      <c r="I250" s="72"/>
      <c r="J250" s="65"/>
      <c r="L250" s="65"/>
    </row>
    <row r="251" spans="1:12" s="19" customFormat="1" ht="30.75" hidden="1">
      <c r="A251" s="14"/>
      <c r="B251" s="14">
        <v>150101</v>
      </c>
      <c r="C251" s="112" t="s">
        <v>666</v>
      </c>
      <c r="D251" s="15" t="s">
        <v>556</v>
      </c>
      <c r="E251" s="76" t="s">
        <v>499</v>
      </c>
      <c r="F251" s="16"/>
      <c r="G251" s="17" t="e">
        <f t="shared" si="4"/>
        <v>#DIV/0!</v>
      </c>
      <c r="H251" s="16"/>
      <c r="I251" s="72"/>
      <c r="J251" s="65"/>
      <c r="L251" s="65"/>
    </row>
    <row r="252" spans="1:12" s="19" customFormat="1" ht="33" customHeight="1">
      <c r="A252" s="14"/>
      <c r="B252" s="14">
        <v>150101</v>
      </c>
      <c r="C252" s="112" t="s">
        <v>666</v>
      </c>
      <c r="D252" s="15" t="s">
        <v>556</v>
      </c>
      <c r="E252" s="76" t="s">
        <v>182</v>
      </c>
      <c r="F252" s="16">
        <v>6753194</v>
      </c>
      <c r="G252" s="17">
        <f>100-(H252/F252)*100</f>
        <v>2.3005558554959293</v>
      </c>
      <c r="H252" s="16">
        <v>6597833</v>
      </c>
      <c r="I252" s="72">
        <v>6597833</v>
      </c>
      <c r="J252" s="65"/>
      <c r="L252" s="65"/>
    </row>
    <row r="253" spans="1:12" s="19" customFormat="1" ht="33" customHeight="1">
      <c r="A253" s="14"/>
      <c r="B253" s="14">
        <v>150101</v>
      </c>
      <c r="C253" s="112" t="s">
        <v>666</v>
      </c>
      <c r="D253" s="15" t="s">
        <v>556</v>
      </c>
      <c r="E253" s="76" t="s">
        <v>108</v>
      </c>
      <c r="F253" s="16">
        <v>4890154</v>
      </c>
      <c r="G253" s="17">
        <f>100-(H253/F253)*100</f>
        <v>2.044925374538309</v>
      </c>
      <c r="H253" s="16">
        <v>4790154</v>
      </c>
      <c r="I253" s="72">
        <v>4790154</v>
      </c>
      <c r="J253" s="65"/>
      <c r="L253" s="65"/>
    </row>
    <row r="254" spans="1:12" s="19" customFormat="1" ht="15.75" hidden="1">
      <c r="A254" s="14"/>
      <c r="B254" s="14"/>
      <c r="C254" s="112"/>
      <c r="D254" s="15"/>
      <c r="E254" s="76"/>
      <c r="F254" s="16"/>
      <c r="G254" s="17"/>
      <c r="H254" s="16"/>
      <c r="I254" s="131"/>
      <c r="J254" s="65"/>
      <c r="L254" s="65"/>
    </row>
    <row r="255" spans="1:12" s="19" customFormat="1" ht="30.75">
      <c r="A255" s="14"/>
      <c r="B255" s="14">
        <v>150101</v>
      </c>
      <c r="C255" s="112" t="s">
        <v>666</v>
      </c>
      <c r="D255" s="15" t="s">
        <v>556</v>
      </c>
      <c r="E255" s="76" t="s">
        <v>500</v>
      </c>
      <c r="F255" s="16">
        <v>307135</v>
      </c>
      <c r="G255" s="17">
        <f t="shared" si="4"/>
        <v>88.78473635372067</v>
      </c>
      <c r="H255" s="16">
        <v>34446</v>
      </c>
      <c r="I255" s="72">
        <v>34446</v>
      </c>
      <c r="J255" s="65"/>
      <c r="L255" s="65"/>
    </row>
    <row r="256" spans="1:12" s="19" customFormat="1" ht="45.75">
      <c r="A256" s="14"/>
      <c r="B256" s="14">
        <v>150101</v>
      </c>
      <c r="C256" s="112" t="s">
        <v>666</v>
      </c>
      <c r="D256" s="15" t="s">
        <v>556</v>
      </c>
      <c r="E256" s="76" t="s">
        <v>183</v>
      </c>
      <c r="F256" s="16">
        <v>204634</v>
      </c>
      <c r="G256" s="17">
        <f t="shared" si="4"/>
        <v>86.77492498802741</v>
      </c>
      <c r="H256" s="16">
        <v>27063</v>
      </c>
      <c r="I256" s="72">
        <v>27063</v>
      </c>
      <c r="J256" s="65"/>
      <c r="L256" s="65"/>
    </row>
    <row r="257" spans="1:12" s="19" customFormat="1" ht="45.75">
      <c r="A257" s="14"/>
      <c r="B257" s="14">
        <v>150101</v>
      </c>
      <c r="C257" s="112" t="s">
        <v>666</v>
      </c>
      <c r="D257" s="15" t="s">
        <v>556</v>
      </c>
      <c r="E257" s="76" t="s">
        <v>7</v>
      </c>
      <c r="F257" s="16">
        <v>204811</v>
      </c>
      <c r="G257" s="17">
        <f t="shared" si="4"/>
        <v>75.53354067896744</v>
      </c>
      <c r="H257" s="16">
        <v>50110</v>
      </c>
      <c r="I257" s="72">
        <v>50110</v>
      </c>
      <c r="J257" s="65"/>
      <c r="L257" s="65"/>
    </row>
    <row r="258" spans="1:12" s="19" customFormat="1" ht="30.75">
      <c r="A258" s="14"/>
      <c r="B258" s="14">
        <v>150101</v>
      </c>
      <c r="C258" s="112" t="s">
        <v>666</v>
      </c>
      <c r="D258" s="15" t="s">
        <v>556</v>
      </c>
      <c r="E258" s="76" t="s">
        <v>755</v>
      </c>
      <c r="F258" s="16">
        <v>399260</v>
      </c>
      <c r="G258" s="17">
        <f t="shared" si="4"/>
        <v>6.779542152983026</v>
      </c>
      <c r="H258" s="16">
        <v>372192</v>
      </c>
      <c r="I258" s="72">
        <f>271248+100944</f>
        <v>372192</v>
      </c>
      <c r="J258" s="65"/>
      <c r="L258" s="65"/>
    </row>
    <row r="259" spans="1:12" s="19" customFormat="1" ht="45.75">
      <c r="A259" s="14"/>
      <c r="B259" s="14">
        <v>150101</v>
      </c>
      <c r="C259" s="112" t="s">
        <v>666</v>
      </c>
      <c r="D259" s="15" t="s">
        <v>556</v>
      </c>
      <c r="E259" s="76" t="s">
        <v>153</v>
      </c>
      <c r="F259" s="16">
        <v>194398</v>
      </c>
      <c r="G259" s="17">
        <f t="shared" si="4"/>
        <v>12.791798269529522</v>
      </c>
      <c r="H259" s="16">
        <v>169531</v>
      </c>
      <c r="I259" s="72">
        <f>266726-97195</f>
        <v>169531</v>
      </c>
      <c r="J259" s="65"/>
      <c r="L259" s="65"/>
    </row>
    <row r="260" spans="1:12" s="19" customFormat="1" ht="30.75">
      <c r="A260" s="14"/>
      <c r="B260" s="14">
        <v>150101</v>
      </c>
      <c r="C260" s="112" t="s">
        <v>666</v>
      </c>
      <c r="D260" s="15" t="s">
        <v>556</v>
      </c>
      <c r="E260" s="76" t="s">
        <v>312</v>
      </c>
      <c r="F260" s="16">
        <v>373339</v>
      </c>
      <c r="G260" s="17">
        <f t="shared" si="4"/>
        <v>0</v>
      </c>
      <c r="H260" s="16">
        <v>373339</v>
      </c>
      <c r="I260" s="72">
        <v>373339</v>
      </c>
      <c r="J260" s="65"/>
      <c r="L260" s="65"/>
    </row>
    <row r="261" spans="1:12" s="19" customFormat="1" ht="30.75">
      <c r="A261" s="14"/>
      <c r="B261" s="14">
        <v>150101</v>
      </c>
      <c r="C261" s="112" t="s">
        <v>666</v>
      </c>
      <c r="D261" s="15" t="s">
        <v>556</v>
      </c>
      <c r="E261" s="76" t="s">
        <v>313</v>
      </c>
      <c r="F261" s="16">
        <v>346768</v>
      </c>
      <c r="G261" s="17">
        <f t="shared" si="4"/>
        <v>0</v>
      </c>
      <c r="H261" s="16">
        <v>346768</v>
      </c>
      <c r="I261" s="72">
        <v>346768</v>
      </c>
      <c r="J261" s="65"/>
      <c r="L261" s="65"/>
    </row>
    <row r="262" spans="1:12" s="19" customFormat="1" ht="45.75">
      <c r="A262" s="14"/>
      <c r="B262" s="14">
        <v>150101</v>
      </c>
      <c r="C262" s="112" t="s">
        <v>666</v>
      </c>
      <c r="D262" s="15" t="s">
        <v>556</v>
      </c>
      <c r="E262" s="76" t="s">
        <v>82</v>
      </c>
      <c r="F262" s="16">
        <v>180688</v>
      </c>
      <c r="G262" s="17">
        <f t="shared" si="4"/>
        <v>0</v>
      </c>
      <c r="H262" s="16">
        <v>180688</v>
      </c>
      <c r="I262" s="72">
        <v>180688</v>
      </c>
      <c r="J262" s="65"/>
      <c r="L262" s="65"/>
    </row>
    <row r="263" spans="1:12" s="19" customFormat="1" ht="45.75" hidden="1">
      <c r="A263" s="14"/>
      <c r="B263" s="14">
        <v>150101</v>
      </c>
      <c r="C263" s="112" t="s">
        <v>666</v>
      </c>
      <c r="D263" s="15" t="s">
        <v>556</v>
      </c>
      <c r="E263" s="76" t="s">
        <v>520</v>
      </c>
      <c r="F263" s="16"/>
      <c r="G263" s="17" t="e">
        <f t="shared" si="4"/>
        <v>#DIV/0!</v>
      </c>
      <c r="H263" s="16"/>
      <c r="I263" s="72"/>
      <c r="J263" s="65"/>
      <c r="L263" s="65"/>
    </row>
    <row r="264" spans="1:12" s="19" customFormat="1" ht="30.75">
      <c r="A264" s="14"/>
      <c r="B264" s="14">
        <v>150101</v>
      </c>
      <c r="C264" s="112" t="s">
        <v>666</v>
      </c>
      <c r="D264" s="15" t="s">
        <v>556</v>
      </c>
      <c r="E264" s="76" t="s">
        <v>184</v>
      </c>
      <c r="F264" s="16">
        <v>345424</v>
      </c>
      <c r="G264" s="17">
        <f t="shared" si="4"/>
        <v>71.2527212932512</v>
      </c>
      <c r="H264" s="16">
        <v>99300</v>
      </c>
      <c r="I264" s="72">
        <v>99300</v>
      </c>
      <c r="J264" s="65"/>
      <c r="L264" s="65"/>
    </row>
    <row r="265" spans="1:12" s="19" customFormat="1" ht="30.75">
      <c r="A265" s="14"/>
      <c r="B265" s="14">
        <v>150101</v>
      </c>
      <c r="C265" s="112" t="s">
        <v>666</v>
      </c>
      <c r="D265" s="15" t="s">
        <v>556</v>
      </c>
      <c r="E265" s="76" t="s">
        <v>754</v>
      </c>
      <c r="F265" s="72">
        <v>215230</v>
      </c>
      <c r="G265" s="74">
        <f t="shared" si="4"/>
        <v>11.553686753705335</v>
      </c>
      <c r="H265" s="72">
        <v>190363</v>
      </c>
      <c r="I265" s="72">
        <v>190363</v>
      </c>
      <c r="J265" s="65"/>
      <c r="L265" s="65"/>
    </row>
    <row r="266" spans="1:12" s="19" customFormat="1" ht="30.75">
      <c r="A266" s="14"/>
      <c r="B266" s="14">
        <v>150101</v>
      </c>
      <c r="C266" s="112" t="s">
        <v>666</v>
      </c>
      <c r="D266" s="15" t="s">
        <v>556</v>
      </c>
      <c r="E266" s="76" t="s">
        <v>110</v>
      </c>
      <c r="F266" s="72">
        <v>350387</v>
      </c>
      <c r="G266" s="74">
        <f t="shared" si="4"/>
        <v>69.88929383795632</v>
      </c>
      <c r="H266" s="72">
        <v>105504</v>
      </c>
      <c r="I266" s="72">
        <v>105504</v>
      </c>
      <c r="J266" s="65"/>
      <c r="L266" s="65"/>
    </row>
    <row r="267" spans="1:12" s="19" customFormat="1" ht="45.75">
      <c r="A267" s="14"/>
      <c r="B267" s="14">
        <v>150101</v>
      </c>
      <c r="C267" s="112" t="s">
        <v>666</v>
      </c>
      <c r="D267" s="15" t="s">
        <v>556</v>
      </c>
      <c r="E267" s="76" t="s">
        <v>109</v>
      </c>
      <c r="F267" s="72">
        <v>207097</v>
      </c>
      <c r="G267" s="74">
        <f t="shared" si="4"/>
        <v>12.007416814343046</v>
      </c>
      <c r="H267" s="72">
        <v>182230</v>
      </c>
      <c r="I267" s="72">
        <f>222267-40037</f>
        <v>182230</v>
      </c>
      <c r="J267" s="65"/>
      <c r="L267" s="65"/>
    </row>
    <row r="268" spans="1:12" s="19" customFormat="1" ht="45.75">
      <c r="A268" s="14"/>
      <c r="B268" s="14">
        <v>150101</v>
      </c>
      <c r="C268" s="112" t="s">
        <v>666</v>
      </c>
      <c r="D268" s="15" t="s">
        <v>556</v>
      </c>
      <c r="E268" s="76" t="s">
        <v>531</v>
      </c>
      <c r="F268" s="72">
        <v>62814</v>
      </c>
      <c r="G268" s="74">
        <f t="shared" si="4"/>
        <v>18.643932881204833</v>
      </c>
      <c r="H268" s="72">
        <v>51103</v>
      </c>
      <c r="I268" s="72">
        <v>36429</v>
      </c>
      <c r="J268" s="65"/>
      <c r="L268" s="65"/>
    </row>
    <row r="269" spans="1:12" s="19" customFormat="1" ht="45.75">
      <c r="A269" s="14"/>
      <c r="B269" s="14">
        <v>150101</v>
      </c>
      <c r="C269" s="112" t="s">
        <v>666</v>
      </c>
      <c r="D269" s="15" t="s">
        <v>556</v>
      </c>
      <c r="E269" s="76" t="s">
        <v>532</v>
      </c>
      <c r="F269" s="72">
        <v>94582</v>
      </c>
      <c r="G269" s="74">
        <f t="shared" si="4"/>
        <v>12.633482057896856</v>
      </c>
      <c r="H269" s="72">
        <v>82633</v>
      </c>
      <c r="I269" s="72">
        <v>57855</v>
      </c>
      <c r="J269" s="65"/>
      <c r="L269" s="65"/>
    </row>
    <row r="270" spans="1:12" s="19" customFormat="1" ht="30.75" hidden="1">
      <c r="A270" s="14"/>
      <c r="B270" s="14">
        <v>150101</v>
      </c>
      <c r="C270" s="112" t="s">
        <v>666</v>
      </c>
      <c r="D270" s="15" t="s">
        <v>556</v>
      </c>
      <c r="E270" s="76" t="s">
        <v>154</v>
      </c>
      <c r="F270" s="72"/>
      <c r="G270" s="74"/>
      <c r="H270" s="72"/>
      <c r="I270" s="72"/>
      <c r="J270" s="65"/>
      <c r="L270" s="65"/>
    </row>
    <row r="271" spans="1:12" s="19" customFormat="1" ht="45.75" hidden="1">
      <c r="A271" s="14"/>
      <c r="B271" s="14">
        <v>150101</v>
      </c>
      <c r="C271" s="112" t="s">
        <v>666</v>
      </c>
      <c r="D271" s="15" t="s">
        <v>556</v>
      </c>
      <c r="E271" s="76" t="s">
        <v>155</v>
      </c>
      <c r="F271" s="72"/>
      <c r="G271" s="74"/>
      <c r="H271" s="72"/>
      <c r="I271" s="72"/>
      <c r="J271" s="65"/>
      <c r="L271" s="65"/>
    </row>
    <row r="272" spans="1:12" s="19" customFormat="1" ht="45.75" hidden="1">
      <c r="A272" s="14"/>
      <c r="B272" s="14">
        <v>150101</v>
      </c>
      <c r="C272" s="112" t="s">
        <v>666</v>
      </c>
      <c r="D272" s="15" t="s">
        <v>556</v>
      </c>
      <c r="E272" s="76" t="s">
        <v>156</v>
      </c>
      <c r="F272" s="72"/>
      <c r="G272" s="74"/>
      <c r="H272" s="72"/>
      <c r="I272" s="72"/>
      <c r="J272" s="65"/>
      <c r="L272" s="65"/>
    </row>
    <row r="273" spans="1:12" s="19" customFormat="1" ht="30.75" hidden="1">
      <c r="A273" s="14"/>
      <c r="B273" s="14">
        <v>150101</v>
      </c>
      <c r="C273" s="112" t="s">
        <v>666</v>
      </c>
      <c r="D273" s="15" t="s">
        <v>556</v>
      </c>
      <c r="E273" s="76" t="s">
        <v>157</v>
      </c>
      <c r="F273" s="72"/>
      <c r="G273" s="74"/>
      <c r="H273" s="72"/>
      <c r="I273" s="72"/>
      <c r="J273" s="65"/>
      <c r="L273" s="65"/>
    </row>
    <row r="274" spans="1:12" s="19" customFormat="1" ht="60.75" hidden="1">
      <c r="A274" s="14"/>
      <c r="B274" s="14">
        <v>150101</v>
      </c>
      <c r="C274" s="112" t="s">
        <v>666</v>
      </c>
      <c r="D274" s="15" t="s">
        <v>556</v>
      </c>
      <c r="E274" s="76" t="s">
        <v>663</v>
      </c>
      <c r="F274" s="72"/>
      <c r="G274" s="74" t="e">
        <f t="shared" si="4"/>
        <v>#DIV/0!</v>
      </c>
      <c r="H274" s="72"/>
      <c r="I274" s="72"/>
      <c r="J274" s="65"/>
      <c r="L274" s="65"/>
    </row>
    <row r="275" spans="1:12" s="19" customFormat="1" ht="45.75" hidden="1">
      <c r="A275" s="14"/>
      <c r="B275" s="14">
        <v>150101</v>
      </c>
      <c r="C275" s="112" t="s">
        <v>666</v>
      </c>
      <c r="D275" s="15" t="s">
        <v>556</v>
      </c>
      <c r="E275" s="76" t="s">
        <v>664</v>
      </c>
      <c r="F275" s="72"/>
      <c r="G275" s="74" t="e">
        <f t="shared" si="4"/>
        <v>#DIV/0!</v>
      </c>
      <c r="H275" s="72"/>
      <c r="I275" s="72"/>
      <c r="J275" s="65"/>
      <c r="L275" s="65"/>
    </row>
    <row r="276" spans="1:12" s="19" customFormat="1" ht="60.75" hidden="1">
      <c r="A276" s="14"/>
      <c r="B276" s="14">
        <v>150101</v>
      </c>
      <c r="C276" s="112" t="s">
        <v>666</v>
      </c>
      <c r="D276" s="15" t="s">
        <v>556</v>
      </c>
      <c r="E276" s="76" t="s">
        <v>533</v>
      </c>
      <c r="F276" s="72"/>
      <c r="G276" s="74" t="e">
        <f t="shared" si="4"/>
        <v>#DIV/0!</v>
      </c>
      <c r="H276" s="72"/>
      <c r="I276" s="72"/>
      <c r="J276" s="65"/>
      <c r="L276" s="65"/>
    </row>
    <row r="277" spans="1:12" s="19" customFormat="1" ht="45.75" hidden="1">
      <c r="A277" s="14"/>
      <c r="B277" s="14">
        <v>150101</v>
      </c>
      <c r="C277" s="112" t="s">
        <v>666</v>
      </c>
      <c r="D277" s="15" t="s">
        <v>556</v>
      </c>
      <c r="E277" s="76" t="s">
        <v>534</v>
      </c>
      <c r="F277" s="72"/>
      <c r="G277" s="74" t="e">
        <f t="shared" si="4"/>
        <v>#DIV/0!</v>
      </c>
      <c r="H277" s="72"/>
      <c r="I277" s="72"/>
      <c r="J277" s="65"/>
      <c r="L277" s="65"/>
    </row>
    <row r="278" spans="1:12" s="19" customFormat="1" ht="45.75" hidden="1">
      <c r="A278" s="14"/>
      <c r="B278" s="14">
        <v>150101</v>
      </c>
      <c r="C278" s="112" t="s">
        <v>666</v>
      </c>
      <c r="D278" s="15" t="s">
        <v>556</v>
      </c>
      <c r="E278" s="76" t="s">
        <v>535</v>
      </c>
      <c r="F278" s="72"/>
      <c r="G278" s="74" t="e">
        <f t="shared" si="4"/>
        <v>#DIV/0!</v>
      </c>
      <c r="H278" s="72"/>
      <c r="I278" s="72"/>
      <c r="J278" s="65"/>
      <c r="L278" s="65"/>
    </row>
    <row r="279" spans="1:12" s="19" customFormat="1" ht="45.75" hidden="1">
      <c r="A279" s="14"/>
      <c r="B279" s="14">
        <v>150101</v>
      </c>
      <c r="C279" s="112" t="s">
        <v>666</v>
      </c>
      <c r="D279" s="15" t="s">
        <v>556</v>
      </c>
      <c r="E279" s="76" t="s">
        <v>728</v>
      </c>
      <c r="F279" s="72"/>
      <c r="G279" s="74" t="e">
        <f t="shared" si="4"/>
        <v>#DIV/0!</v>
      </c>
      <c r="H279" s="72"/>
      <c r="I279" s="72"/>
      <c r="J279" s="65"/>
      <c r="L279" s="65"/>
    </row>
    <row r="280" spans="1:12" s="19" customFormat="1" ht="45.75" hidden="1">
      <c r="A280" s="14"/>
      <c r="B280" s="14">
        <v>150101</v>
      </c>
      <c r="C280" s="112" t="s">
        <v>666</v>
      </c>
      <c r="D280" s="15" t="s">
        <v>556</v>
      </c>
      <c r="E280" s="76" t="s">
        <v>654</v>
      </c>
      <c r="F280" s="72"/>
      <c r="G280" s="74" t="e">
        <f t="shared" si="4"/>
        <v>#DIV/0!</v>
      </c>
      <c r="H280" s="72"/>
      <c r="I280" s="72"/>
      <c r="J280" s="65"/>
      <c r="L280" s="65"/>
    </row>
    <row r="281" spans="1:12" s="19" customFormat="1" ht="60.75" hidden="1">
      <c r="A281" s="14"/>
      <c r="B281" s="14">
        <v>150101</v>
      </c>
      <c r="C281" s="112" t="s">
        <v>666</v>
      </c>
      <c r="D281" s="15" t="s">
        <v>556</v>
      </c>
      <c r="E281" s="76" t="s">
        <v>655</v>
      </c>
      <c r="F281" s="72"/>
      <c r="G281" s="74" t="e">
        <f t="shared" si="4"/>
        <v>#DIV/0!</v>
      </c>
      <c r="H281" s="72"/>
      <c r="I281" s="72"/>
      <c r="J281" s="65"/>
      <c r="L281" s="65"/>
    </row>
    <row r="282" spans="1:12" s="104" customFormat="1" ht="45.75" hidden="1">
      <c r="A282" s="100"/>
      <c r="B282" s="100">
        <v>150101</v>
      </c>
      <c r="C282" s="112" t="s">
        <v>666</v>
      </c>
      <c r="D282" s="101" t="s">
        <v>556</v>
      </c>
      <c r="E282" s="76" t="s">
        <v>698</v>
      </c>
      <c r="F282" s="143"/>
      <c r="G282" s="74" t="e">
        <f t="shared" si="4"/>
        <v>#DIV/0!</v>
      </c>
      <c r="H282" s="143"/>
      <c r="I282" s="143"/>
      <c r="J282" s="103"/>
      <c r="L282" s="103"/>
    </row>
    <row r="283" spans="1:12" s="19" customFormat="1" ht="30.75" hidden="1">
      <c r="A283" s="14"/>
      <c r="B283" s="14">
        <v>150101</v>
      </c>
      <c r="C283" s="112" t="s">
        <v>666</v>
      </c>
      <c r="D283" s="15" t="s">
        <v>556</v>
      </c>
      <c r="E283" s="76" t="s">
        <v>620</v>
      </c>
      <c r="F283" s="72"/>
      <c r="G283" s="74" t="e">
        <f t="shared" si="4"/>
        <v>#DIV/0!</v>
      </c>
      <c r="H283" s="72"/>
      <c r="I283" s="72"/>
      <c r="J283" s="65"/>
      <c r="L283" s="65"/>
    </row>
    <row r="284" spans="1:12" s="19" customFormat="1" ht="30.75" hidden="1">
      <c r="A284" s="14"/>
      <c r="B284" s="14">
        <v>150101</v>
      </c>
      <c r="C284" s="112" t="s">
        <v>666</v>
      </c>
      <c r="D284" s="15" t="s">
        <v>556</v>
      </c>
      <c r="E284" s="76" t="s">
        <v>696</v>
      </c>
      <c r="F284" s="72"/>
      <c r="G284" s="74" t="e">
        <f t="shared" si="4"/>
        <v>#DIV/0!</v>
      </c>
      <c r="H284" s="72"/>
      <c r="I284" s="72"/>
      <c r="J284" s="65"/>
      <c r="L284" s="65"/>
    </row>
    <row r="285" spans="1:12" s="19" customFormat="1" ht="30.75" hidden="1">
      <c r="A285" s="14"/>
      <c r="B285" s="14">
        <v>150101</v>
      </c>
      <c r="C285" s="112" t="s">
        <v>666</v>
      </c>
      <c r="D285" s="15" t="s">
        <v>556</v>
      </c>
      <c r="E285" s="76" t="s">
        <v>756</v>
      </c>
      <c r="F285" s="72"/>
      <c r="G285" s="74" t="e">
        <f t="shared" si="4"/>
        <v>#DIV/0!</v>
      </c>
      <c r="H285" s="72"/>
      <c r="I285" s="72"/>
      <c r="J285" s="65"/>
      <c r="L285" s="65"/>
    </row>
    <row r="286" spans="1:12" s="19" customFormat="1" ht="30.75" hidden="1">
      <c r="A286" s="14"/>
      <c r="B286" s="14">
        <v>150101</v>
      </c>
      <c r="C286" s="112" t="s">
        <v>666</v>
      </c>
      <c r="D286" s="15" t="s">
        <v>556</v>
      </c>
      <c r="E286" s="76" t="s">
        <v>621</v>
      </c>
      <c r="F286" s="72"/>
      <c r="G286" s="74" t="e">
        <f t="shared" si="4"/>
        <v>#DIV/0!</v>
      </c>
      <c r="H286" s="72"/>
      <c r="I286" s="72"/>
      <c r="J286" s="65"/>
      <c r="L286" s="65"/>
    </row>
    <row r="287" spans="1:12" s="19" customFormat="1" ht="30.75" hidden="1">
      <c r="A287" s="14"/>
      <c r="B287" s="14">
        <v>150101</v>
      </c>
      <c r="C287" s="112" t="s">
        <v>666</v>
      </c>
      <c r="D287" s="15" t="s">
        <v>556</v>
      </c>
      <c r="E287" s="76" t="s">
        <v>622</v>
      </c>
      <c r="F287" s="72"/>
      <c r="G287" s="74" t="e">
        <f t="shared" si="4"/>
        <v>#DIV/0!</v>
      </c>
      <c r="H287" s="72"/>
      <c r="I287" s="72"/>
      <c r="J287" s="65"/>
      <c r="L287" s="65"/>
    </row>
    <row r="288" spans="1:12" s="19" customFormat="1" ht="30.75" hidden="1">
      <c r="A288" s="14"/>
      <c r="B288" s="14">
        <v>150101</v>
      </c>
      <c r="C288" s="112" t="s">
        <v>666</v>
      </c>
      <c r="D288" s="15" t="s">
        <v>556</v>
      </c>
      <c r="E288" s="76" t="s">
        <v>623</v>
      </c>
      <c r="F288" s="72"/>
      <c r="G288" s="74" t="e">
        <f t="shared" si="4"/>
        <v>#DIV/0!</v>
      </c>
      <c r="H288" s="72"/>
      <c r="I288" s="72"/>
      <c r="J288" s="65"/>
      <c r="L288" s="65"/>
    </row>
    <row r="289" spans="1:12" s="19" customFormat="1" ht="30.75">
      <c r="A289" s="14"/>
      <c r="B289" s="14">
        <v>150101</v>
      </c>
      <c r="C289" s="112" t="s">
        <v>666</v>
      </c>
      <c r="D289" s="15" t="s">
        <v>556</v>
      </c>
      <c r="E289" s="76" t="s">
        <v>314</v>
      </c>
      <c r="F289" s="72">
        <v>405946</v>
      </c>
      <c r="G289" s="74">
        <f t="shared" si="4"/>
        <v>0</v>
      </c>
      <c r="H289" s="72">
        <v>405946</v>
      </c>
      <c r="I289" s="72">
        <v>405946</v>
      </c>
      <c r="J289" s="65"/>
      <c r="L289" s="65"/>
    </row>
    <row r="290" spans="1:12" s="19" customFormat="1" ht="30.75">
      <c r="A290" s="14"/>
      <c r="B290" s="14">
        <v>150101</v>
      </c>
      <c r="C290" s="112" t="s">
        <v>666</v>
      </c>
      <c r="D290" s="15" t="s">
        <v>556</v>
      </c>
      <c r="E290" s="76" t="s">
        <v>315</v>
      </c>
      <c r="F290" s="16">
        <v>395716</v>
      </c>
      <c r="G290" s="17">
        <f t="shared" si="4"/>
        <v>0</v>
      </c>
      <c r="H290" s="16">
        <v>395716</v>
      </c>
      <c r="I290" s="72">
        <v>395716</v>
      </c>
      <c r="J290" s="65"/>
      <c r="L290" s="65"/>
    </row>
    <row r="291" spans="1:12" s="19" customFormat="1" ht="30.75">
      <c r="A291" s="14"/>
      <c r="B291" s="14">
        <v>150101</v>
      </c>
      <c r="C291" s="112" t="s">
        <v>666</v>
      </c>
      <c r="D291" s="15" t="s">
        <v>556</v>
      </c>
      <c r="E291" s="76" t="s">
        <v>316</v>
      </c>
      <c r="F291" s="16">
        <v>357181</v>
      </c>
      <c r="G291" s="17">
        <f t="shared" si="4"/>
        <v>0</v>
      </c>
      <c r="H291" s="16">
        <v>357181</v>
      </c>
      <c r="I291" s="72">
        <v>357181</v>
      </c>
      <c r="J291" s="65"/>
      <c r="L291" s="65"/>
    </row>
    <row r="292" spans="1:12" s="19" customFormat="1" ht="30.75">
      <c r="A292" s="14"/>
      <c r="B292" s="14">
        <v>150101</v>
      </c>
      <c r="C292" s="112" t="s">
        <v>666</v>
      </c>
      <c r="D292" s="15" t="s">
        <v>556</v>
      </c>
      <c r="E292" s="76" t="s">
        <v>317</v>
      </c>
      <c r="F292" s="16">
        <v>366426</v>
      </c>
      <c r="G292" s="17">
        <f t="shared" si="4"/>
        <v>0</v>
      </c>
      <c r="H292" s="16">
        <v>366426</v>
      </c>
      <c r="I292" s="72">
        <v>366426</v>
      </c>
      <c r="J292" s="65"/>
      <c r="L292" s="65"/>
    </row>
    <row r="293" spans="1:12" s="19" customFormat="1" ht="30.75">
      <c r="A293" s="14"/>
      <c r="B293" s="14">
        <v>150101</v>
      </c>
      <c r="C293" s="112" t="s">
        <v>666</v>
      </c>
      <c r="D293" s="15" t="s">
        <v>556</v>
      </c>
      <c r="E293" s="76" t="s">
        <v>318</v>
      </c>
      <c r="F293" s="16">
        <v>307446</v>
      </c>
      <c r="G293" s="17">
        <f t="shared" si="4"/>
        <v>0</v>
      </c>
      <c r="H293" s="16">
        <v>307446</v>
      </c>
      <c r="I293" s="72">
        <v>307446</v>
      </c>
      <c r="J293" s="65"/>
      <c r="L293" s="65"/>
    </row>
    <row r="294" spans="1:12" s="19" customFormat="1" ht="30.75">
      <c r="A294" s="14"/>
      <c r="B294" s="14">
        <v>150101</v>
      </c>
      <c r="C294" s="112" t="s">
        <v>666</v>
      </c>
      <c r="D294" s="15" t="s">
        <v>556</v>
      </c>
      <c r="E294" s="76" t="s">
        <v>111</v>
      </c>
      <c r="F294" s="16">
        <v>304646</v>
      </c>
      <c r="G294" s="17">
        <f t="shared" si="4"/>
        <v>0</v>
      </c>
      <c r="H294" s="16">
        <v>304646</v>
      </c>
      <c r="I294" s="72">
        <v>304646</v>
      </c>
      <c r="J294" s="65"/>
      <c r="L294" s="65"/>
    </row>
    <row r="295" spans="1:12" s="19" customFormat="1" ht="45.75">
      <c r="A295" s="14"/>
      <c r="B295" s="14">
        <v>150101</v>
      </c>
      <c r="C295" s="112" t="s">
        <v>666</v>
      </c>
      <c r="D295" s="15" t="s">
        <v>556</v>
      </c>
      <c r="E295" s="76" t="s">
        <v>83</v>
      </c>
      <c r="F295" s="16">
        <v>151084</v>
      </c>
      <c r="G295" s="17">
        <f t="shared" si="4"/>
        <v>0</v>
      </c>
      <c r="H295" s="16">
        <v>151084</v>
      </c>
      <c r="I295" s="72">
        <v>151084</v>
      </c>
      <c r="J295" s="65"/>
      <c r="L295" s="65"/>
    </row>
    <row r="296" spans="1:12" s="19" customFormat="1" ht="30.75">
      <c r="A296" s="14"/>
      <c r="B296" s="14">
        <v>150101</v>
      </c>
      <c r="C296" s="112" t="s">
        <v>666</v>
      </c>
      <c r="D296" s="15" t="s">
        <v>556</v>
      </c>
      <c r="E296" s="76" t="s">
        <v>319</v>
      </c>
      <c r="F296" s="16">
        <v>351931</v>
      </c>
      <c r="G296" s="17">
        <f t="shared" si="4"/>
        <v>0</v>
      </c>
      <c r="H296" s="16">
        <v>351931</v>
      </c>
      <c r="I296" s="72">
        <v>351931</v>
      </c>
      <c r="J296" s="65"/>
      <c r="L296" s="65"/>
    </row>
    <row r="297" spans="1:12" s="19" customFormat="1" ht="30.75">
      <c r="A297" s="14"/>
      <c r="B297" s="14">
        <v>150101</v>
      </c>
      <c r="C297" s="112" t="s">
        <v>666</v>
      </c>
      <c r="D297" s="15" t="s">
        <v>556</v>
      </c>
      <c r="E297" s="76" t="s">
        <v>320</v>
      </c>
      <c r="F297" s="16">
        <v>399625</v>
      </c>
      <c r="G297" s="17">
        <f t="shared" si="4"/>
        <v>0</v>
      </c>
      <c r="H297" s="16">
        <v>399625</v>
      </c>
      <c r="I297" s="72">
        <v>399625</v>
      </c>
      <c r="J297" s="65"/>
      <c r="L297" s="65"/>
    </row>
    <row r="298" spans="1:12" s="19" customFormat="1" ht="30.75">
      <c r="A298" s="14"/>
      <c r="B298" s="14">
        <v>150101</v>
      </c>
      <c r="C298" s="112" t="s">
        <v>666</v>
      </c>
      <c r="D298" s="15" t="s">
        <v>556</v>
      </c>
      <c r="E298" s="76" t="s">
        <v>624</v>
      </c>
      <c r="F298" s="16">
        <v>88945</v>
      </c>
      <c r="G298" s="17">
        <f t="shared" si="4"/>
        <v>13.851256394401034</v>
      </c>
      <c r="H298" s="16">
        <v>76625</v>
      </c>
      <c r="I298" s="72">
        <v>76625</v>
      </c>
      <c r="J298" s="65"/>
      <c r="L298" s="65"/>
    </row>
    <row r="299" spans="1:12" s="19" customFormat="1" ht="30.75">
      <c r="A299" s="14"/>
      <c r="B299" s="14">
        <v>150101</v>
      </c>
      <c r="C299" s="112" t="s">
        <v>666</v>
      </c>
      <c r="D299" s="15" t="s">
        <v>556</v>
      </c>
      <c r="E299" s="76" t="s">
        <v>625</v>
      </c>
      <c r="F299" s="16">
        <v>90128</v>
      </c>
      <c r="G299" s="17">
        <f t="shared" si="4"/>
        <v>13.620628439552647</v>
      </c>
      <c r="H299" s="16">
        <v>77852</v>
      </c>
      <c r="I299" s="72">
        <v>77852</v>
      </c>
      <c r="J299" s="65"/>
      <c r="L299" s="65"/>
    </row>
    <row r="300" spans="1:12" s="19" customFormat="1" ht="45.75">
      <c r="A300" s="14"/>
      <c r="B300" s="14">
        <v>150101</v>
      </c>
      <c r="C300" s="112" t="s">
        <v>666</v>
      </c>
      <c r="D300" s="15" t="s">
        <v>556</v>
      </c>
      <c r="E300" s="76" t="s">
        <v>66</v>
      </c>
      <c r="F300" s="16">
        <v>212512</v>
      </c>
      <c r="G300" s="17">
        <f t="shared" si="4"/>
        <v>3.8642523716307835</v>
      </c>
      <c r="H300" s="16">
        <v>204300</v>
      </c>
      <c r="I300" s="72">
        <v>204300</v>
      </c>
      <c r="J300" s="65"/>
      <c r="L300" s="65"/>
    </row>
    <row r="301" spans="1:12" s="19" customFormat="1" ht="30.75">
      <c r="A301" s="14"/>
      <c r="B301" s="14">
        <v>150101</v>
      </c>
      <c r="C301" s="112" t="s">
        <v>666</v>
      </c>
      <c r="D301" s="15" t="s">
        <v>556</v>
      </c>
      <c r="E301" s="76" t="s">
        <v>67</v>
      </c>
      <c r="F301" s="16">
        <v>108818</v>
      </c>
      <c r="G301" s="17">
        <f t="shared" si="4"/>
        <v>0</v>
      </c>
      <c r="H301" s="16">
        <v>108818</v>
      </c>
      <c r="I301" s="72">
        <v>108818</v>
      </c>
      <c r="J301" s="65"/>
      <c r="L301" s="65"/>
    </row>
    <row r="302" spans="1:12" s="19" customFormat="1" ht="30.75">
      <c r="A302" s="14"/>
      <c r="B302" s="14">
        <v>150101</v>
      </c>
      <c r="C302" s="112" t="s">
        <v>666</v>
      </c>
      <c r="D302" s="15" t="s">
        <v>556</v>
      </c>
      <c r="E302" s="76" t="s">
        <v>68</v>
      </c>
      <c r="F302" s="16">
        <v>162386</v>
      </c>
      <c r="G302" s="17">
        <f t="shared" si="4"/>
        <v>0</v>
      </c>
      <c r="H302" s="16">
        <v>162386</v>
      </c>
      <c r="I302" s="72">
        <v>162386</v>
      </c>
      <c r="J302" s="65"/>
      <c r="L302" s="65"/>
    </row>
    <row r="303" spans="1:12" s="19" customFormat="1" ht="30.75">
      <c r="A303" s="14"/>
      <c r="B303" s="14">
        <v>150101</v>
      </c>
      <c r="C303" s="112" t="s">
        <v>666</v>
      </c>
      <c r="D303" s="15" t="s">
        <v>556</v>
      </c>
      <c r="E303" s="76" t="s">
        <v>69</v>
      </c>
      <c r="F303" s="16">
        <v>171491</v>
      </c>
      <c r="G303" s="17">
        <f t="shared" si="4"/>
        <v>0</v>
      </c>
      <c r="H303" s="16">
        <v>171491</v>
      </c>
      <c r="I303" s="72">
        <v>171491</v>
      </c>
      <c r="J303" s="65"/>
      <c r="L303" s="65"/>
    </row>
    <row r="304" spans="1:12" s="19" customFormat="1" ht="45.75">
      <c r="A304" s="14"/>
      <c r="B304" s="14">
        <v>150101</v>
      </c>
      <c r="C304" s="112" t="s">
        <v>666</v>
      </c>
      <c r="D304" s="15" t="s">
        <v>556</v>
      </c>
      <c r="E304" s="76" t="s">
        <v>629</v>
      </c>
      <c r="F304" s="16">
        <v>60905</v>
      </c>
      <c r="G304" s="17">
        <f t="shared" si="4"/>
        <v>14.614563664723747</v>
      </c>
      <c r="H304" s="16">
        <v>52004</v>
      </c>
      <c r="I304" s="72">
        <v>52004</v>
      </c>
      <c r="J304" s="65"/>
      <c r="L304" s="65"/>
    </row>
    <row r="305" spans="1:12" s="19" customFormat="1" ht="45.75">
      <c r="A305" s="14"/>
      <c r="B305" s="14">
        <v>150101</v>
      </c>
      <c r="C305" s="112" t="s">
        <v>666</v>
      </c>
      <c r="D305" s="15" t="s">
        <v>556</v>
      </c>
      <c r="E305" s="76" t="s">
        <v>630</v>
      </c>
      <c r="F305" s="16">
        <v>266098</v>
      </c>
      <c r="G305" s="17">
        <f t="shared" si="4"/>
        <v>3.7685364038812708</v>
      </c>
      <c r="H305" s="16">
        <v>256070</v>
      </c>
      <c r="I305" s="72">
        <v>256070</v>
      </c>
      <c r="J305" s="65"/>
      <c r="L305" s="65"/>
    </row>
    <row r="306" spans="1:12" s="19" customFormat="1" ht="30.75">
      <c r="A306" s="14"/>
      <c r="B306" s="14">
        <v>150101</v>
      </c>
      <c r="C306" s="112" t="s">
        <v>666</v>
      </c>
      <c r="D306" s="15" t="s">
        <v>556</v>
      </c>
      <c r="E306" s="76" t="s">
        <v>70</v>
      </c>
      <c r="F306" s="16">
        <v>418849</v>
      </c>
      <c r="G306" s="17">
        <f t="shared" si="4"/>
        <v>2.781909470954929</v>
      </c>
      <c r="H306" s="16">
        <v>407197</v>
      </c>
      <c r="I306" s="72">
        <v>407197</v>
      </c>
      <c r="J306" s="65"/>
      <c r="L306" s="65"/>
    </row>
    <row r="307" spans="1:12" s="19" customFormat="1" ht="30.75">
      <c r="A307" s="14"/>
      <c r="B307" s="14">
        <v>150101</v>
      </c>
      <c r="C307" s="112" t="s">
        <v>666</v>
      </c>
      <c r="D307" s="15" t="s">
        <v>556</v>
      </c>
      <c r="E307" s="76" t="s">
        <v>71</v>
      </c>
      <c r="F307" s="16">
        <v>140291</v>
      </c>
      <c r="G307" s="17">
        <f t="shared" si="4"/>
        <v>6.3446692945377805</v>
      </c>
      <c r="H307" s="16">
        <v>131390</v>
      </c>
      <c r="I307" s="72">
        <v>131390</v>
      </c>
      <c r="J307" s="65"/>
      <c r="L307" s="65"/>
    </row>
    <row r="308" spans="1:12" s="19" customFormat="1" ht="45.75">
      <c r="A308" s="14"/>
      <c r="B308" s="14">
        <v>150101</v>
      </c>
      <c r="C308" s="112" t="s">
        <v>666</v>
      </c>
      <c r="D308" s="15" t="s">
        <v>556</v>
      </c>
      <c r="E308" s="76" t="s">
        <v>72</v>
      </c>
      <c r="F308" s="16">
        <v>64650</v>
      </c>
      <c r="G308" s="17">
        <f t="shared" si="4"/>
        <v>14.304717710750197</v>
      </c>
      <c r="H308" s="16">
        <v>55402</v>
      </c>
      <c r="I308" s="72">
        <v>55402</v>
      </c>
      <c r="J308" s="65"/>
      <c r="L308" s="65"/>
    </row>
    <row r="309" spans="1:12" s="19" customFormat="1" ht="30.75">
      <c r="A309" s="14"/>
      <c r="B309" s="14">
        <v>150101</v>
      </c>
      <c r="C309" s="112" t="s">
        <v>666</v>
      </c>
      <c r="D309" s="15" t="s">
        <v>556</v>
      </c>
      <c r="E309" s="76" t="s">
        <v>756</v>
      </c>
      <c r="F309" s="16">
        <v>242069</v>
      </c>
      <c r="G309" s="17">
        <f t="shared" si="4"/>
        <v>0</v>
      </c>
      <c r="H309" s="16">
        <v>242069</v>
      </c>
      <c r="I309" s="72">
        <v>242069</v>
      </c>
      <c r="J309" s="65"/>
      <c r="L309" s="65"/>
    </row>
    <row r="310" spans="1:12" s="19" customFormat="1" ht="30.75">
      <c r="A310" s="14"/>
      <c r="B310" s="14">
        <v>150101</v>
      </c>
      <c r="C310" s="112" t="s">
        <v>666</v>
      </c>
      <c r="D310" s="15" t="s">
        <v>556</v>
      </c>
      <c r="E310" s="76" t="s">
        <v>73</v>
      </c>
      <c r="F310" s="16">
        <v>422534</v>
      </c>
      <c r="G310" s="17">
        <f t="shared" si="4"/>
        <v>2.6738676650873003</v>
      </c>
      <c r="H310" s="16">
        <v>411236</v>
      </c>
      <c r="I310" s="72">
        <v>411236</v>
      </c>
      <c r="J310" s="65"/>
      <c r="L310" s="65"/>
    </row>
    <row r="311" spans="1:12" s="19" customFormat="1" ht="30.75">
      <c r="A311" s="14"/>
      <c r="B311" s="14">
        <v>150101</v>
      </c>
      <c r="C311" s="112" t="s">
        <v>666</v>
      </c>
      <c r="D311" s="15" t="s">
        <v>556</v>
      </c>
      <c r="E311" s="76" t="s">
        <v>74</v>
      </c>
      <c r="F311" s="16">
        <v>167904</v>
      </c>
      <c r="G311" s="17">
        <f t="shared" si="4"/>
        <v>5.544835143891746</v>
      </c>
      <c r="H311" s="16">
        <v>158594</v>
      </c>
      <c r="I311" s="72">
        <v>158594</v>
      </c>
      <c r="J311" s="65"/>
      <c r="L311" s="65"/>
    </row>
    <row r="312" spans="1:12" s="19" customFormat="1" ht="30.75">
      <c r="A312" s="14"/>
      <c r="B312" s="14">
        <v>150101</v>
      </c>
      <c r="C312" s="112" t="s">
        <v>666</v>
      </c>
      <c r="D312" s="15" t="s">
        <v>556</v>
      </c>
      <c r="E312" s="76" t="s">
        <v>627</v>
      </c>
      <c r="F312" s="16">
        <v>294979</v>
      </c>
      <c r="G312" s="17">
        <f t="shared" si="4"/>
        <v>4.889161601334337</v>
      </c>
      <c r="H312" s="16">
        <v>280557</v>
      </c>
      <c r="I312" s="72">
        <v>280557</v>
      </c>
      <c r="J312" s="65"/>
      <c r="L312" s="65"/>
    </row>
    <row r="313" spans="1:12" s="19" customFormat="1" ht="30.75">
      <c r="A313" s="14"/>
      <c r="B313" s="14">
        <v>150101</v>
      </c>
      <c r="C313" s="112" t="s">
        <v>666</v>
      </c>
      <c r="D313" s="15" t="s">
        <v>556</v>
      </c>
      <c r="E313" s="76" t="s">
        <v>118</v>
      </c>
      <c r="F313" s="16">
        <v>91949</v>
      </c>
      <c r="G313" s="17">
        <f t="shared" si="4"/>
        <v>0</v>
      </c>
      <c r="H313" s="16">
        <v>91949</v>
      </c>
      <c r="I313" s="72">
        <v>91949</v>
      </c>
      <c r="J313" s="65"/>
      <c r="L313" s="65"/>
    </row>
    <row r="314" spans="1:12" s="19" customFormat="1" ht="33" customHeight="1">
      <c r="A314" s="14"/>
      <c r="B314" s="14">
        <v>150101</v>
      </c>
      <c r="C314" s="112" t="s">
        <v>666</v>
      </c>
      <c r="D314" s="15" t="s">
        <v>556</v>
      </c>
      <c r="E314" s="76" t="s">
        <v>112</v>
      </c>
      <c r="F314" s="16">
        <v>72384</v>
      </c>
      <c r="G314" s="17">
        <f t="shared" si="4"/>
        <v>10.348972148541108</v>
      </c>
      <c r="H314" s="16">
        <v>64893</v>
      </c>
      <c r="I314" s="72">
        <v>64893</v>
      </c>
      <c r="J314" s="65"/>
      <c r="L314" s="65"/>
    </row>
    <row r="315" spans="1:12" s="19" customFormat="1" ht="30.75">
      <c r="A315" s="14"/>
      <c r="B315" s="14">
        <v>150101</v>
      </c>
      <c r="C315" s="112" t="s">
        <v>666</v>
      </c>
      <c r="D315" s="15" t="s">
        <v>556</v>
      </c>
      <c r="E315" s="76" t="s">
        <v>75</v>
      </c>
      <c r="F315" s="16">
        <v>259994</v>
      </c>
      <c r="G315" s="17">
        <f t="shared" si="4"/>
        <v>0</v>
      </c>
      <c r="H315" s="16">
        <v>259994</v>
      </c>
      <c r="I315" s="72">
        <v>259994</v>
      </c>
      <c r="J315" s="65"/>
      <c r="L315" s="65"/>
    </row>
    <row r="316" spans="1:12" s="19" customFormat="1" ht="30.75">
      <c r="A316" s="14"/>
      <c r="B316" s="14">
        <v>150101</v>
      </c>
      <c r="C316" s="112" t="s">
        <v>666</v>
      </c>
      <c r="D316" s="15" t="s">
        <v>556</v>
      </c>
      <c r="E316" s="76" t="s">
        <v>76</v>
      </c>
      <c r="F316" s="16">
        <v>33205</v>
      </c>
      <c r="G316" s="17">
        <f t="shared" si="4"/>
        <v>0</v>
      </c>
      <c r="H316" s="16">
        <v>33205</v>
      </c>
      <c r="I316" s="72">
        <v>33205</v>
      </c>
      <c r="J316" s="65"/>
      <c r="L316" s="65"/>
    </row>
    <row r="317" spans="1:12" s="19" customFormat="1" ht="30.75">
      <c r="A317" s="14"/>
      <c r="B317" s="14">
        <v>150101</v>
      </c>
      <c r="C317" s="112" t="s">
        <v>666</v>
      </c>
      <c r="D317" s="15" t="s">
        <v>556</v>
      </c>
      <c r="E317" s="76" t="s">
        <v>77</v>
      </c>
      <c r="F317" s="16">
        <v>73427</v>
      </c>
      <c r="G317" s="17">
        <f t="shared" si="4"/>
        <v>0</v>
      </c>
      <c r="H317" s="16">
        <v>73427</v>
      </c>
      <c r="I317" s="72">
        <v>73427</v>
      </c>
      <c r="J317" s="65"/>
      <c r="L317" s="65"/>
    </row>
    <row r="318" spans="1:12" s="19" customFormat="1" ht="30.75">
      <c r="A318" s="14"/>
      <c r="B318" s="14">
        <v>150101</v>
      </c>
      <c r="C318" s="112" t="s">
        <v>666</v>
      </c>
      <c r="D318" s="15" t="s">
        <v>556</v>
      </c>
      <c r="E318" s="76" t="s">
        <v>78</v>
      </c>
      <c r="F318" s="16">
        <v>102109</v>
      </c>
      <c r="G318" s="17">
        <f t="shared" si="4"/>
        <v>0</v>
      </c>
      <c r="H318" s="16">
        <v>102109</v>
      </c>
      <c r="I318" s="72">
        <v>102109</v>
      </c>
      <c r="J318" s="65"/>
      <c r="L318" s="65"/>
    </row>
    <row r="319" spans="1:12" s="19" customFormat="1" ht="30.75">
      <c r="A319" s="14"/>
      <c r="B319" s="14">
        <v>150101</v>
      </c>
      <c r="C319" s="112" t="s">
        <v>666</v>
      </c>
      <c r="D319" s="15" t="s">
        <v>556</v>
      </c>
      <c r="E319" s="76" t="s">
        <v>79</v>
      </c>
      <c r="F319" s="16">
        <v>114710</v>
      </c>
      <c r="G319" s="17">
        <f t="shared" si="4"/>
        <v>0</v>
      </c>
      <c r="H319" s="16">
        <v>114710</v>
      </c>
      <c r="I319" s="72">
        <v>114710</v>
      </c>
      <c r="J319" s="65"/>
      <c r="L319" s="65"/>
    </row>
    <row r="320" spans="1:12" s="19" customFormat="1" ht="45.75">
      <c r="A320" s="14"/>
      <c r="B320" s="14">
        <v>150101</v>
      </c>
      <c r="C320" s="112" t="s">
        <v>666</v>
      </c>
      <c r="D320" s="15" t="s">
        <v>556</v>
      </c>
      <c r="E320" s="76" t="s">
        <v>113</v>
      </c>
      <c r="F320" s="16">
        <v>49577</v>
      </c>
      <c r="G320" s="17">
        <f t="shared" si="4"/>
        <v>35.94005284708635</v>
      </c>
      <c r="H320" s="16">
        <v>31759</v>
      </c>
      <c r="I320" s="72">
        <v>31759</v>
      </c>
      <c r="J320" s="65"/>
      <c r="L320" s="65"/>
    </row>
    <row r="321" spans="1:12" s="19" customFormat="1" ht="30.75">
      <c r="A321" s="14"/>
      <c r="B321" s="14">
        <v>150101</v>
      </c>
      <c r="C321" s="112" t="s">
        <v>666</v>
      </c>
      <c r="D321" s="15" t="s">
        <v>556</v>
      </c>
      <c r="E321" s="76" t="s">
        <v>80</v>
      </c>
      <c r="F321" s="16">
        <v>96898</v>
      </c>
      <c r="G321" s="17">
        <f t="shared" si="4"/>
        <v>0</v>
      </c>
      <c r="H321" s="16">
        <v>96898</v>
      </c>
      <c r="I321" s="72">
        <v>96898</v>
      </c>
      <c r="J321" s="65"/>
      <c r="L321" s="65"/>
    </row>
    <row r="322" spans="1:12" s="19" customFormat="1" ht="30.75">
      <c r="A322" s="14"/>
      <c r="B322" s="14">
        <v>150101</v>
      </c>
      <c r="C322" s="112" t="s">
        <v>666</v>
      </c>
      <c r="D322" s="15" t="s">
        <v>556</v>
      </c>
      <c r="E322" s="76" t="s">
        <v>185</v>
      </c>
      <c r="F322" s="16">
        <v>152310</v>
      </c>
      <c r="G322" s="17">
        <f t="shared" si="4"/>
        <v>0</v>
      </c>
      <c r="H322" s="16">
        <v>152310</v>
      </c>
      <c r="I322" s="72">
        <v>152310</v>
      </c>
      <c r="J322" s="65"/>
      <c r="L322" s="65"/>
    </row>
    <row r="323" spans="1:12" s="19" customFormat="1" ht="30.75">
      <c r="A323" s="14"/>
      <c r="B323" s="14">
        <v>150101</v>
      </c>
      <c r="C323" s="112" t="s">
        <v>666</v>
      </c>
      <c r="D323" s="15" t="s">
        <v>556</v>
      </c>
      <c r="E323" s="76" t="s">
        <v>186</v>
      </c>
      <c r="F323" s="16">
        <v>264577</v>
      </c>
      <c r="G323" s="17">
        <f t="shared" si="4"/>
        <v>0</v>
      </c>
      <c r="H323" s="16">
        <v>264577</v>
      </c>
      <c r="I323" s="72">
        <v>264577</v>
      </c>
      <c r="J323" s="65"/>
      <c r="L323" s="65"/>
    </row>
    <row r="324" spans="1:12" s="19" customFormat="1" ht="30.75">
      <c r="A324" s="14"/>
      <c r="B324" s="14">
        <v>150101</v>
      </c>
      <c r="C324" s="112" t="s">
        <v>666</v>
      </c>
      <c r="D324" s="15" t="s">
        <v>556</v>
      </c>
      <c r="E324" s="76" t="s">
        <v>81</v>
      </c>
      <c r="F324" s="16">
        <v>295646</v>
      </c>
      <c r="G324" s="17">
        <f t="shared" si="4"/>
        <v>0</v>
      </c>
      <c r="H324" s="16">
        <v>295646</v>
      </c>
      <c r="I324" s="72">
        <v>295646</v>
      </c>
      <c r="J324" s="65"/>
      <c r="L324" s="65"/>
    </row>
    <row r="325" spans="1:12" s="19" customFormat="1" ht="30.75" hidden="1">
      <c r="A325" s="14"/>
      <c r="B325" s="14">
        <v>150101</v>
      </c>
      <c r="C325" s="112" t="s">
        <v>666</v>
      </c>
      <c r="D325" s="15" t="s">
        <v>556</v>
      </c>
      <c r="E325" s="76" t="s">
        <v>626</v>
      </c>
      <c r="F325" s="16"/>
      <c r="G325" s="17" t="e">
        <f t="shared" si="4"/>
        <v>#DIV/0!</v>
      </c>
      <c r="H325" s="16"/>
      <c r="I325" s="72"/>
      <c r="J325" s="65"/>
      <c r="L325" s="65"/>
    </row>
    <row r="326" spans="1:12" s="19" customFormat="1" ht="30.75" hidden="1">
      <c r="A326" s="14"/>
      <c r="B326" s="14">
        <v>150101</v>
      </c>
      <c r="C326" s="112" t="s">
        <v>666</v>
      </c>
      <c r="D326" s="15" t="s">
        <v>556</v>
      </c>
      <c r="E326" s="76" t="s">
        <v>627</v>
      </c>
      <c r="F326" s="16"/>
      <c r="G326" s="17" t="e">
        <f t="shared" si="4"/>
        <v>#DIV/0!</v>
      </c>
      <c r="H326" s="16"/>
      <c r="I326" s="72"/>
      <c r="J326" s="65"/>
      <c r="L326" s="65"/>
    </row>
    <row r="327" spans="1:12" s="19" customFormat="1" ht="30.75" hidden="1">
      <c r="A327" s="14"/>
      <c r="B327" s="14">
        <v>150101</v>
      </c>
      <c r="C327" s="112" t="s">
        <v>666</v>
      </c>
      <c r="D327" s="15" t="s">
        <v>556</v>
      </c>
      <c r="E327" s="76" t="s">
        <v>628</v>
      </c>
      <c r="F327" s="16"/>
      <c r="G327" s="17" t="e">
        <f t="shared" si="4"/>
        <v>#DIV/0!</v>
      </c>
      <c r="H327" s="16"/>
      <c r="I327" s="72"/>
      <c r="J327" s="65"/>
      <c r="L327" s="65"/>
    </row>
    <row r="328" spans="1:12" s="19" customFormat="1" ht="45.75" hidden="1">
      <c r="A328" s="14"/>
      <c r="B328" s="14">
        <v>150101</v>
      </c>
      <c r="C328" s="112" t="s">
        <v>666</v>
      </c>
      <c r="D328" s="15" t="s">
        <v>556</v>
      </c>
      <c r="E328" s="76" t="s">
        <v>714</v>
      </c>
      <c r="F328" s="16"/>
      <c r="G328" s="17"/>
      <c r="H328" s="16"/>
      <c r="I328" s="72">
        <f>75281-75281</f>
        <v>0</v>
      </c>
      <c r="J328" s="65"/>
      <c r="L328" s="65"/>
    </row>
    <row r="329" spans="1:12" s="19" customFormat="1" ht="45.75" hidden="1">
      <c r="A329" s="14"/>
      <c r="B329" s="14">
        <v>150101</v>
      </c>
      <c r="C329" s="112" t="s">
        <v>666</v>
      </c>
      <c r="D329" s="15" t="s">
        <v>556</v>
      </c>
      <c r="E329" s="76" t="s">
        <v>715</v>
      </c>
      <c r="F329" s="16"/>
      <c r="G329" s="17"/>
      <c r="H329" s="16"/>
      <c r="I329" s="72">
        <f>58415-58415</f>
        <v>0</v>
      </c>
      <c r="J329" s="65"/>
      <c r="L329" s="65"/>
    </row>
    <row r="330" spans="1:12" s="19" customFormat="1" ht="45.75">
      <c r="A330" s="14"/>
      <c r="B330" s="14">
        <v>150101</v>
      </c>
      <c r="C330" s="112" t="s">
        <v>666</v>
      </c>
      <c r="D330" s="15" t="s">
        <v>556</v>
      </c>
      <c r="E330" s="76" t="s">
        <v>712</v>
      </c>
      <c r="F330" s="16">
        <v>70981</v>
      </c>
      <c r="G330" s="17">
        <f t="shared" si="4"/>
        <v>12.499119482678466</v>
      </c>
      <c r="H330" s="16">
        <v>62109</v>
      </c>
      <c r="I330" s="72">
        <v>62109</v>
      </c>
      <c r="J330" s="65"/>
      <c r="L330" s="65"/>
    </row>
    <row r="331" spans="1:12" s="19" customFormat="1" ht="45.75" hidden="1">
      <c r="A331" s="14"/>
      <c r="B331" s="14">
        <v>150101</v>
      </c>
      <c r="C331" s="112" t="s">
        <v>666</v>
      </c>
      <c r="D331" s="15" t="s">
        <v>556</v>
      </c>
      <c r="E331" s="76" t="s">
        <v>629</v>
      </c>
      <c r="F331" s="16"/>
      <c r="G331" s="17" t="e">
        <f t="shared" si="4"/>
        <v>#DIV/0!</v>
      </c>
      <c r="H331" s="16"/>
      <c r="I331" s="72"/>
      <c r="J331" s="65"/>
      <c r="L331" s="65"/>
    </row>
    <row r="332" spans="1:12" s="19" customFormat="1" ht="45.75" hidden="1">
      <c r="A332" s="14"/>
      <c r="B332" s="14">
        <v>150101</v>
      </c>
      <c r="C332" s="112" t="s">
        <v>666</v>
      </c>
      <c r="D332" s="15" t="s">
        <v>556</v>
      </c>
      <c r="E332" s="76" t="s">
        <v>630</v>
      </c>
      <c r="F332" s="16"/>
      <c r="G332" s="17" t="e">
        <f t="shared" si="4"/>
        <v>#DIV/0!</v>
      </c>
      <c r="H332" s="16"/>
      <c r="I332" s="72"/>
      <c r="J332" s="65"/>
      <c r="L332" s="65"/>
    </row>
    <row r="333" spans="1:12" s="19" customFormat="1" ht="45.75" hidden="1">
      <c r="A333" s="14"/>
      <c r="B333" s="14">
        <v>150101</v>
      </c>
      <c r="C333" s="112" t="s">
        <v>666</v>
      </c>
      <c r="D333" s="15" t="s">
        <v>556</v>
      </c>
      <c r="E333" s="76" t="s">
        <v>757</v>
      </c>
      <c r="F333" s="16"/>
      <c r="G333" s="17" t="e">
        <f t="shared" si="4"/>
        <v>#DIV/0!</v>
      </c>
      <c r="H333" s="16"/>
      <c r="I333" s="72">
        <f>445956-445956</f>
        <v>0</v>
      </c>
      <c r="J333" s="65"/>
      <c r="L333" s="65"/>
    </row>
    <row r="334" spans="1:12" s="19" customFormat="1" ht="45.75" hidden="1">
      <c r="A334" s="14"/>
      <c r="B334" s="14">
        <v>150101</v>
      </c>
      <c r="C334" s="112" t="s">
        <v>666</v>
      </c>
      <c r="D334" s="15" t="s">
        <v>556</v>
      </c>
      <c r="E334" s="76" t="s">
        <v>631</v>
      </c>
      <c r="F334" s="16"/>
      <c r="G334" s="17" t="e">
        <f t="shared" si="4"/>
        <v>#DIV/0!</v>
      </c>
      <c r="H334" s="16"/>
      <c r="I334" s="72"/>
      <c r="J334" s="65"/>
      <c r="L334" s="65"/>
    </row>
    <row r="335" spans="1:12" s="19" customFormat="1" ht="30.75" hidden="1">
      <c r="A335" s="14"/>
      <c r="B335" s="14">
        <v>150101</v>
      </c>
      <c r="C335" s="112" t="s">
        <v>666</v>
      </c>
      <c r="D335" s="15" t="s">
        <v>556</v>
      </c>
      <c r="E335" s="76" t="s">
        <v>632</v>
      </c>
      <c r="F335" s="16"/>
      <c r="G335" s="17" t="e">
        <f aca="true" t="shared" si="5" ref="G335:G350">100-(H335/F335)*100</f>
        <v>#DIV/0!</v>
      </c>
      <c r="H335" s="16"/>
      <c r="I335" s="72">
        <f>181624-158034-23590</f>
        <v>0</v>
      </c>
      <c r="J335" s="65"/>
      <c r="L335" s="65"/>
    </row>
    <row r="336" spans="1:12" s="19" customFormat="1" ht="30.75" hidden="1">
      <c r="A336" s="14"/>
      <c r="B336" s="14">
        <v>150101</v>
      </c>
      <c r="C336" s="112" t="s">
        <v>666</v>
      </c>
      <c r="D336" s="15" t="s">
        <v>556</v>
      </c>
      <c r="E336" s="76" t="s">
        <v>716</v>
      </c>
      <c r="F336" s="16"/>
      <c r="G336" s="17" t="e">
        <f t="shared" si="5"/>
        <v>#DIV/0!</v>
      </c>
      <c r="H336" s="16"/>
      <c r="I336" s="72">
        <f>90420-90420</f>
        <v>0</v>
      </c>
      <c r="J336" s="65"/>
      <c r="L336" s="65"/>
    </row>
    <row r="337" spans="1:12" s="19" customFormat="1" ht="47.25" customHeight="1" hidden="1">
      <c r="A337" s="14"/>
      <c r="B337" s="14">
        <v>150101</v>
      </c>
      <c r="C337" s="112" t="s">
        <v>666</v>
      </c>
      <c r="D337" s="15" t="s">
        <v>556</v>
      </c>
      <c r="E337" s="76" t="s">
        <v>536</v>
      </c>
      <c r="F337" s="16"/>
      <c r="G337" s="17" t="e">
        <f t="shared" si="5"/>
        <v>#DIV/0!</v>
      </c>
      <c r="H337" s="16"/>
      <c r="I337" s="72"/>
      <c r="J337" s="65"/>
      <c r="L337" s="65"/>
    </row>
    <row r="338" spans="1:12" s="19" customFormat="1" ht="46.5" customHeight="1" hidden="1">
      <c r="A338" s="14"/>
      <c r="B338" s="14">
        <v>150101</v>
      </c>
      <c r="C338" s="112" t="s">
        <v>666</v>
      </c>
      <c r="D338" s="15" t="s">
        <v>556</v>
      </c>
      <c r="E338" s="76" t="s">
        <v>537</v>
      </c>
      <c r="F338" s="16"/>
      <c r="G338" s="17" t="e">
        <f t="shared" si="5"/>
        <v>#DIV/0!</v>
      </c>
      <c r="H338" s="16"/>
      <c r="I338" s="72"/>
      <c r="J338" s="65"/>
      <c r="L338" s="65"/>
    </row>
    <row r="339" spans="1:12" s="19" customFormat="1" ht="45.75" hidden="1">
      <c r="A339" s="14"/>
      <c r="B339" s="14">
        <v>150101</v>
      </c>
      <c r="C339" s="112" t="s">
        <v>666</v>
      </c>
      <c r="D339" s="15" t="s">
        <v>556</v>
      </c>
      <c r="E339" s="76" t="s">
        <v>538</v>
      </c>
      <c r="F339" s="16"/>
      <c r="G339" s="17" t="e">
        <f t="shared" si="5"/>
        <v>#DIV/0!</v>
      </c>
      <c r="H339" s="16"/>
      <c r="I339" s="72"/>
      <c r="J339" s="65"/>
      <c r="L339" s="65"/>
    </row>
    <row r="340" spans="1:12" s="19" customFormat="1" ht="30.75" hidden="1">
      <c r="A340" s="14"/>
      <c r="B340" s="14">
        <v>150101</v>
      </c>
      <c r="C340" s="112" t="s">
        <v>666</v>
      </c>
      <c r="D340" s="15" t="s">
        <v>556</v>
      </c>
      <c r="E340" s="76" t="s">
        <v>743</v>
      </c>
      <c r="F340" s="16"/>
      <c r="G340" s="17" t="e">
        <f t="shared" si="5"/>
        <v>#DIV/0!</v>
      </c>
      <c r="H340" s="16"/>
      <c r="I340" s="72"/>
      <c r="J340" s="65"/>
      <c r="L340" s="65"/>
    </row>
    <row r="341" spans="1:12" s="19" customFormat="1" ht="30.75">
      <c r="A341" s="14"/>
      <c r="B341" s="14">
        <v>150101</v>
      </c>
      <c r="C341" s="112" t="s">
        <v>666</v>
      </c>
      <c r="D341" s="15" t="s">
        <v>556</v>
      </c>
      <c r="E341" s="76" t="s">
        <v>11</v>
      </c>
      <c r="F341" s="16">
        <v>194330</v>
      </c>
      <c r="G341" s="17">
        <f t="shared" si="5"/>
        <v>82.38717645242629</v>
      </c>
      <c r="H341" s="16">
        <v>34227</v>
      </c>
      <c r="I341" s="72">
        <v>2492</v>
      </c>
      <c r="J341" s="65"/>
      <c r="L341" s="65"/>
    </row>
    <row r="342" spans="1:12" s="19" customFormat="1" ht="36" customHeight="1">
      <c r="A342" s="14"/>
      <c r="B342" s="14">
        <v>150101</v>
      </c>
      <c r="C342" s="112" t="s">
        <v>666</v>
      </c>
      <c r="D342" s="15" t="s">
        <v>556</v>
      </c>
      <c r="E342" s="76" t="s">
        <v>12</v>
      </c>
      <c r="F342" s="16">
        <v>182658</v>
      </c>
      <c r="G342" s="17">
        <f t="shared" si="5"/>
        <v>88.68760196651667</v>
      </c>
      <c r="H342" s="16">
        <v>20663</v>
      </c>
      <c r="I342" s="72">
        <v>2520</v>
      </c>
      <c r="J342" s="65"/>
      <c r="L342" s="65"/>
    </row>
    <row r="343" spans="1:12" s="19" customFormat="1" ht="45.75" hidden="1">
      <c r="A343" s="14"/>
      <c r="B343" s="14">
        <v>150101</v>
      </c>
      <c r="C343" s="112" t="s">
        <v>666</v>
      </c>
      <c r="D343" s="15" t="s">
        <v>556</v>
      </c>
      <c r="E343" s="76" t="s">
        <v>539</v>
      </c>
      <c r="F343" s="16"/>
      <c r="G343" s="17" t="e">
        <f t="shared" si="5"/>
        <v>#DIV/0!</v>
      </c>
      <c r="H343" s="72"/>
      <c r="I343" s="72"/>
      <c r="J343" s="65"/>
      <c r="L343" s="65"/>
    </row>
    <row r="344" spans="1:12" s="19" customFormat="1" ht="45.75" hidden="1">
      <c r="A344" s="14"/>
      <c r="B344" s="14">
        <v>150101</v>
      </c>
      <c r="C344" s="112" t="s">
        <v>666</v>
      </c>
      <c r="D344" s="15" t="s">
        <v>556</v>
      </c>
      <c r="E344" s="76" t="s">
        <v>502</v>
      </c>
      <c r="F344" s="16"/>
      <c r="G344" s="17" t="e">
        <f t="shared" si="5"/>
        <v>#DIV/0!</v>
      </c>
      <c r="H344" s="16"/>
      <c r="I344" s="72"/>
      <c r="J344" s="65"/>
      <c r="L344" s="65"/>
    </row>
    <row r="345" spans="1:12" s="19" customFormat="1" ht="45.75" hidden="1">
      <c r="A345" s="14"/>
      <c r="B345" s="14">
        <v>150101</v>
      </c>
      <c r="C345" s="112" t="s">
        <v>666</v>
      </c>
      <c r="D345" s="15" t="s">
        <v>556</v>
      </c>
      <c r="E345" s="76" t="s">
        <v>503</v>
      </c>
      <c r="F345" s="16"/>
      <c r="G345" s="17" t="e">
        <f t="shared" si="5"/>
        <v>#DIV/0!</v>
      </c>
      <c r="H345" s="16"/>
      <c r="I345" s="72"/>
      <c r="J345" s="65"/>
      <c r="L345" s="65"/>
    </row>
    <row r="346" spans="1:12" s="19" customFormat="1" ht="45.75" hidden="1">
      <c r="A346" s="14"/>
      <c r="B346" s="14">
        <v>150101</v>
      </c>
      <c r="C346" s="112" t="s">
        <v>666</v>
      </c>
      <c r="D346" s="15" t="s">
        <v>556</v>
      </c>
      <c r="E346" s="76" t="s">
        <v>504</v>
      </c>
      <c r="F346" s="16"/>
      <c r="G346" s="17" t="e">
        <f t="shared" si="5"/>
        <v>#DIV/0!</v>
      </c>
      <c r="H346" s="16"/>
      <c r="I346" s="72"/>
      <c r="J346" s="65"/>
      <c r="L346" s="65"/>
    </row>
    <row r="347" spans="1:12" s="19" customFormat="1" ht="45.75" hidden="1">
      <c r="A347" s="14"/>
      <c r="B347" s="14">
        <v>150101</v>
      </c>
      <c r="C347" s="112" t="s">
        <v>666</v>
      </c>
      <c r="D347" s="15" t="s">
        <v>556</v>
      </c>
      <c r="E347" s="76" t="s">
        <v>729</v>
      </c>
      <c r="F347" s="16"/>
      <c r="G347" s="17" t="e">
        <f t="shared" si="5"/>
        <v>#DIV/0!</v>
      </c>
      <c r="H347" s="16"/>
      <c r="I347" s="72"/>
      <c r="J347" s="65"/>
      <c r="L347" s="65"/>
    </row>
    <row r="348" spans="1:12" s="19" customFormat="1" ht="45.75" hidden="1">
      <c r="A348" s="14"/>
      <c r="B348" s="14">
        <v>150101</v>
      </c>
      <c r="C348" s="112" t="s">
        <v>666</v>
      </c>
      <c r="D348" s="15" t="s">
        <v>556</v>
      </c>
      <c r="E348" s="76" t="s">
        <v>540</v>
      </c>
      <c r="F348" s="16"/>
      <c r="G348" s="17" t="e">
        <f t="shared" si="5"/>
        <v>#DIV/0!</v>
      </c>
      <c r="H348" s="72"/>
      <c r="I348" s="72"/>
      <c r="J348" s="65"/>
      <c r="L348" s="65"/>
    </row>
    <row r="349" spans="1:12" s="19" customFormat="1" ht="30.75" hidden="1">
      <c r="A349" s="14"/>
      <c r="B349" s="14">
        <v>150101</v>
      </c>
      <c r="C349" s="112" t="s">
        <v>666</v>
      </c>
      <c r="D349" s="15" t="s">
        <v>556</v>
      </c>
      <c r="E349" s="76" t="s">
        <v>541</v>
      </c>
      <c r="F349" s="16"/>
      <c r="G349" s="17" t="e">
        <f t="shared" si="5"/>
        <v>#DIV/0!</v>
      </c>
      <c r="H349" s="72"/>
      <c r="I349" s="72"/>
      <c r="J349" s="65"/>
      <c r="L349" s="65"/>
    </row>
    <row r="350" spans="1:12" s="19" customFormat="1" ht="30.75">
      <c r="A350" s="14"/>
      <c r="B350" s="14">
        <v>150101</v>
      </c>
      <c r="C350" s="112" t="s">
        <v>666</v>
      </c>
      <c r="D350" s="15" t="s">
        <v>556</v>
      </c>
      <c r="E350" s="76" t="s">
        <v>65</v>
      </c>
      <c r="F350" s="16">
        <v>94056</v>
      </c>
      <c r="G350" s="17">
        <f t="shared" si="5"/>
        <v>45.66853789231947</v>
      </c>
      <c r="H350" s="16">
        <v>51102</v>
      </c>
      <c r="I350" s="16">
        <v>51102</v>
      </c>
      <c r="J350" s="65"/>
      <c r="L350" s="65"/>
    </row>
    <row r="351" spans="1:12" s="19" customFormat="1" ht="30.75">
      <c r="A351" s="14"/>
      <c r="B351" s="14">
        <v>150101</v>
      </c>
      <c r="C351" s="112" t="s">
        <v>666</v>
      </c>
      <c r="D351" s="15" t="s">
        <v>556</v>
      </c>
      <c r="E351" s="76" t="s">
        <v>542</v>
      </c>
      <c r="F351" s="16">
        <v>56336</v>
      </c>
      <c r="G351" s="17">
        <f aca="true" t="shared" si="6" ref="G351:G429">100-(H351/F351)*100</f>
        <v>8.133342800340813</v>
      </c>
      <c r="H351" s="16">
        <v>51754</v>
      </c>
      <c r="I351" s="72">
        <v>51754</v>
      </c>
      <c r="J351" s="65"/>
      <c r="L351" s="65"/>
    </row>
    <row r="352" spans="1:12" s="19" customFormat="1" ht="30.75">
      <c r="A352" s="14"/>
      <c r="B352" s="14">
        <v>150101</v>
      </c>
      <c r="C352" s="112" t="s">
        <v>666</v>
      </c>
      <c r="D352" s="15" t="s">
        <v>556</v>
      </c>
      <c r="E352" s="76" t="s">
        <v>543</v>
      </c>
      <c r="F352" s="16">
        <v>105436</v>
      </c>
      <c r="G352" s="17">
        <f t="shared" si="6"/>
        <v>3.861110057285927</v>
      </c>
      <c r="H352" s="16">
        <v>101365</v>
      </c>
      <c r="I352" s="72">
        <v>101365</v>
      </c>
      <c r="J352" s="65"/>
      <c r="L352" s="65"/>
    </row>
    <row r="353" spans="1:12" s="19" customFormat="1" ht="45.75" hidden="1">
      <c r="A353" s="14"/>
      <c r="B353" s="14">
        <v>150101</v>
      </c>
      <c r="C353" s="112" t="s">
        <v>666</v>
      </c>
      <c r="D353" s="15" t="s">
        <v>556</v>
      </c>
      <c r="E353" s="76" t="s">
        <v>505</v>
      </c>
      <c r="F353" s="16"/>
      <c r="G353" s="17" t="e">
        <f t="shared" si="6"/>
        <v>#DIV/0!</v>
      </c>
      <c r="H353" s="16"/>
      <c r="I353" s="72"/>
      <c r="J353" s="65"/>
      <c r="L353" s="65"/>
    </row>
    <row r="354" spans="1:12" s="19" customFormat="1" ht="45.75" hidden="1">
      <c r="A354" s="14"/>
      <c r="B354" s="14">
        <v>150101</v>
      </c>
      <c r="C354" s="112" t="s">
        <v>666</v>
      </c>
      <c r="D354" s="15" t="s">
        <v>556</v>
      </c>
      <c r="E354" s="76" t="s">
        <v>506</v>
      </c>
      <c r="F354" s="16"/>
      <c r="G354" s="17" t="e">
        <f t="shared" si="6"/>
        <v>#DIV/0!</v>
      </c>
      <c r="H354" s="16"/>
      <c r="I354" s="72"/>
      <c r="J354" s="65"/>
      <c r="L354" s="65"/>
    </row>
    <row r="355" spans="1:12" s="19" customFormat="1" ht="45.75" hidden="1">
      <c r="A355" s="14"/>
      <c r="B355" s="14">
        <v>150101</v>
      </c>
      <c r="C355" s="112" t="s">
        <v>666</v>
      </c>
      <c r="D355" s="15" t="s">
        <v>556</v>
      </c>
      <c r="E355" s="76" t="s">
        <v>544</v>
      </c>
      <c r="F355" s="16"/>
      <c r="G355" s="17" t="e">
        <f t="shared" si="6"/>
        <v>#DIV/0!</v>
      </c>
      <c r="H355" s="16"/>
      <c r="I355" s="72"/>
      <c r="J355" s="65"/>
      <c r="L355" s="65"/>
    </row>
    <row r="356" spans="1:12" s="19" customFormat="1" ht="30.75">
      <c r="A356" s="14"/>
      <c r="B356" s="14">
        <v>150101</v>
      </c>
      <c r="C356" s="112" t="s">
        <v>666</v>
      </c>
      <c r="D356" s="15" t="s">
        <v>556</v>
      </c>
      <c r="E356" s="76" t="s">
        <v>699</v>
      </c>
      <c r="F356" s="16">
        <v>67493</v>
      </c>
      <c r="G356" s="17">
        <f t="shared" si="6"/>
        <v>15.229727527299133</v>
      </c>
      <c r="H356" s="16">
        <v>57214</v>
      </c>
      <c r="I356" s="72">
        <v>57214</v>
      </c>
      <c r="J356" s="65"/>
      <c r="L356" s="65"/>
    </row>
    <row r="357" spans="1:12" s="19" customFormat="1" ht="30.75" hidden="1">
      <c r="A357" s="14"/>
      <c r="B357" s="14">
        <v>150101</v>
      </c>
      <c r="C357" s="112" t="s">
        <v>666</v>
      </c>
      <c r="D357" s="15" t="s">
        <v>556</v>
      </c>
      <c r="E357" s="76" t="s">
        <v>524</v>
      </c>
      <c r="F357" s="16"/>
      <c r="G357" s="17" t="e">
        <f t="shared" si="6"/>
        <v>#DIV/0!</v>
      </c>
      <c r="H357" s="16"/>
      <c r="I357" s="72"/>
      <c r="J357" s="65"/>
      <c r="L357" s="65"/>
    </row>
    <row r="358" spans="1:12" s="19" customFormat="1" ht="45.75">
      <c r="A358" s="14"/>
      <c r="B358" s="14">
        <v>150101</v>
      </c>
      <c r="C358" s="112" t="s">
        <v>666</v>
      </c>
      <c r="D358" s="15" t="s">
        <v>556</v>
      </c>
      <c r="E358" s="76" t="s">
        <v>718</v>
      </c>
      <c r="F358" s="72">
        <v>1073027</v>
      </c>
      <c r="G358" s="74">
        <f t="shared" si="6"/>
        <v>1.9657473670280439</v>
      </c>
      <c r="H358" s="72">
        <v>1051934</v>
      </c>
      <c r="I358" s="72">
        <f>221565+830369</f>
        <v>1051934</v>
      </c>
      <c r="J358" s="65"/>
      <c r="L358" s="65"/>
    </row>
    <row r="359" spans="1:12" s="19" customFormat="1" ht="45.75" customHeight="1">
      <c r="A359" s="14"/>
      <c r="B359" s="14">
        <v>150101</v>
      </c>
      <c r="C359" s="112" t="s">
        <v>666</v>
      </c>
      <c r="D359" s="15" t="s">
        <v>556</v>
      </c>
      <c r="E359" s="76" t="s">
        <v>719</v>
      </c>
      <c r="F359" s="72">
        <v>762986</v>
      </c>
      <c r="G359" s="74">
        <f t="shared" si="6"/>
        <v>27.92606941673897</v>
      </c>
      <c r="H359" s="72">
        <v>549914</v>
      </c>
      <c r="I359" s="72">
        <v>549914</v>
      </c>
      <c r="J359" s="65"/>
      <c r="L359" s="65"/>
    </row>
    <row r="360" spans="1:12" s="19" customFormat="1" ht="45.75">
      <c r="A360" s="14"/>
      <c r="B360" s="14">
        <v>150101</v>
      </c>
      <c r="C360" s="112" t="s">
        <v>666</v>
      </c>
      <c r="D360" s="15" t="s">
        <v>556</v>
      </c>
      <c r="E360" s="76" t="s">
        <v>720</v>
      </c>
      <c r="F360" s="72">
        <v>700084</v>
      </c>
      <c r="G360" s="74">
        <f t="shared" si="6"/>
        <v>0</v>
      </c>
      <c r="H360" s="72">
        <v>700084</v>
      </c>
      <c r="I360" s="72">
        <v>700084</v>
      </c>
      <c r="J360" s="65"/>
      <c r="L360" s="65"/>
    </row>
    <row r="361" spans="1:12" s="19" customFormat="1" ht="30.75">
      <c r="A361" s="14"/>
      <c r="B361" s="14">
        <v>150101</v>
      </c>
      <c r="C361" s="112" t="s">
        <v>666</v>
      </c>
      <c r="D361" s="15" t="s">
        <v>556</v>
      </c>
      <c r="E361" s="76" t="s">
        <v>521</v>
      </c>
      <c r="F361" s="72">
        <v>91403</v>
      </c>
      <c r="G361" s="74">
        <f t="shared" si="6"/>
        <v>0</v>
      </c>
      <c r="H361" s="72">
        <v>91403</v>
      </c>
      <c r="I361" s="72">
        <v>91403</v>
      </c>
      <c r="J361" s="65"/>
      <c r="L361" s="65"/>
    </row>
    <row r="362" spans="1:12" s="19" customFormat="1" ht="30.75">
      <c r="A362" s="14"/>
      <c r="B362" s="14">
        <v>150101</v>
      </c>
      <c r="C362" s="112" t="s">
        <v>666</v>
      </c>
      <c r="D362" s="15" t="s">
        <v>556</v>
      </c>
      <c r="E362" s="76" t="s">
        <v>522</v>
      </c>
      <c r="F362" s="72">
        <v>112998</v>
      </c>
      <c r="G362" s="74">
        <f t="shared" si="6"/>
        <v>0</v>
      </c>
      <c r="H362" s="72">
        <v>112998</v>
      </c>
      <c r="I362" s="72">
        <v>112998</v>
      </c>
      <c r="J362" s="65"/>
      <c r="L362" s="65"/>
    </row>
    <row r="363" spans="1:12" s="19" customFormat="1" ht="30.75" hidden="1">
      <c r="A363" s="14"/>
      <c r="B363" s="14">
        <v>150101</v>
      </c>
      <c r="C363" s="112" t="s">
        <v>666</v>
      </c>
      <c r="D363" s="15" t="s">
        <v>556</v>
      </c>
      <c r="E363" s="76" t="s">
        <v>523</v>
      </c>
      <c r="F363" s="72"/>
      <c r="G363" s="74" t="e">
        <f t="shared" si="6"/>
        <v>#DIV/0!</v>
      </c>
      <c r="H363" s="72"/>
      <c r="I363" s="72">
        <f>119569-119569</f>
        <v>0</v>
      </c>
      <c r="J363" s="65"/>
      <c r="L363" s="65"/>
    </row>
    <row r="364" spans="1:12" s="19" customFormat="1" ht="30.75">
      <c r="A364" s="14"/>
      <c r="B364" s="14">
        <v>150101</v>
      </c>
      <c r="C364" s="112" t="s">
        <v>666</v>
      </c>
      <c r="D364" s="15" t="s">
        <v>556</v>
      </c>
      <c r="E364" s="76" t="s">
        <v>523</v>
      </c>
      <c r="F364" s="72">
        <v>119269</v>
      </c>
      <c r="G364" s="74">
        <f t="shared" si="6"/>
        <v>0</v>
      </c>
      <c r="H364" s="72">
        <v>119269</v>
      </c>
      <c r="I364" s="72">
        <v>119269</v>
      </c>
      <c r="J364" s="65"/>
      <c r="L364" s="65"/>
    </row>
    <row r="365" spans="1:12" s="19" customFormat="1" ht="45.75">
      <c r="A365" s="14"/>
      <c r="B365" s="14">
        <v>150101</v>
      </c>
      <c r="C365" s="112" t="s">
        <v>666</v>
      </c>
      <c r="D365" s="15" t="s">
        <v>556</v>
      </c>
      <c r="E365" s="76" t="s">
        <v>187</v>
      </c>
      <c r="F365" s="72">
        <v>679950</v>
      </c>
      <c r="G365" s="74">
        <f t="shared" si="6"/>
        <v>0</v>
      </c>
      <c r="H365" s="72">
        <v>679950</v>
      </c>
      <c r="I365" s="72">
        <v>679950</v>
      </c>
      <c r="J365" s="65"/>
      <c r="L365" s="65"/>
    </row>
    <row r="366" spans="1:12" s="19" customFormat="1" ht="45.75">
      <c r="A366" s="14"/>
      <c r="B366" s="14">
        <v>150101</v>
      </c>
      <c r="C366" s="112" t="s">
        <v>666</v>
      </c>
      <c r="D366" s="15" t="s">
        <v>556</v>
      </c>
      <c r="E366" s="76" t="s">
        <v>49</v>
      </c>
      <c r="F366" s="72">
        <v>1059378</v>
      </c>
      <c r="G366" s="74">
        <f t="shared" si="6"/>
        <v>0</v>
      </c>
      <c r="H366" s="72">
        <v>1059378</v>
      </c>
      <c r="I366" s="72">
        <v>1059378</v>
      </c>
      <c r="J366" s="65"/>
      <c r="L366" s="65"/>
    </row>
    <row r="367" spans="1:12" s="19" customFormat="1" ht="30.75">
      <c r="A367" s="14"/>
      <c r="B367" s="14">
        <v>150101</v>
      </c>
      <c r="C367" s="112" t="s">
        <v>666</v>
      </c>
      <c r="D367" s="15" t="s">
        <v>556</v>
      </c>
      <c r="E367" s="76" t="s">
        <v>50</v>
      </c>
      <c r="F367" s="16">
        <v>527989</v>
      </c>
      <c r="G367" s="17">
        <f t="shared" si="6"/>
        <v>0</v>
      </c>
      <c r="H367" s="16">
        <v>527989</v>
      </c>
      <c r="I367" s="72">
        <v>527989</v>
      </c>
      <c r="J367" s="65"/>
      <c r="L367" s="65"/>
    </row>
    <row r="368" spans="1:12" s="19" customFormat="1" ht="30.75">
      <c r="A368" s="14"/>
      <c r="B368" s="14">
        <v>150101</v>
      </c>
      <c r="C368" s="112" t="s">
        <v>666</v>
      </c>
      <c r="D368" s="15" t="s">
        <v>556</v>
      </c>
      <c r="E368" s="76" t="s">
        <v>51</v>
      </c>
      <c r="F368" s="16">
        <v>281750</v>
      </c>
      <c r="G368" s="17">
        <f t="shared" si="6"/>
        <v>0</v>
      </c>
      <c r="H368" s="16">
        <v>281750</v>
      </c>
      <c r="I368" s="72">
        <v>281750</v>
      </c>
      <c r="J368" s="65"/>
      <c r="L368" s="65"/>
    </row>
    <row r="369" spans="1:12" s="19" customFormat="1" ht="30.75">
      <c r="A369" s="14"/>
      <c r="B369" s="14">
        <v>150101</v>
      </c>
      <c r="C369" s="112" t="s">
        <v>666</v>
      </c>
      <c r="D369" s="15" t="s">
        <v>556</v>
      </c>
      <c r="E369" s="76" t="s">
        <v>52</v>
      </c>
      <c r="F369" s="16">
        <v>333044</v>
      </c>
      <c r="G369" s="17">
        <f t="shared" si="6"/>
        <v>0</v>
      </c>
      <c r="H369" s="16">
        <v>333044</v>
      </c>
      <c r="I369" s="72">
        <v>333044</v>
      </c>
      <c r="J369" s="65"/>
      <c r="L369" s="65"/>
    </row>
    <row r="370" spans="1:12" s="19" customFormat="1" ht="45.75">
      <c r="A370" s="14"/>
      <c r="B370" s="14">
        <v>150101</v>
      </c>
      <c r="C370" s="112" t="s">
        <v>666</v>
      </c>
      <c r="D370" s="15" t="s">
        <v>556</v>
      </c>
      <c r="E370" s="76" t="s">
        <v>757</v>
      </c>
      <c r="F370" s="16">
        <v>530957</v>
      </c>
      <c r="G370" s="17">
        <f t="shared" si="6"/>
        <v>0</v>
      </c>
      <c r="H370" s="16">
        <v>530957</v>
      </c>
      <c r="I370" s="16">
        <v>530957</v>
      </c>
      <c r="J370" s="65"/>
      <c r="L370" s="65"/>
    </row>
    <row r="371" spans="1:12" s="19" customFormat="1" ht="30.75">
      <c r="A371" s="14"/>
      <c r="B371" s="14">
        <v>150101</v>
      </c>
      <c r="C371" s="112" t="s">
        <v>666</v>
      </c>
      <c r="D371" s="15" t="s">
        <v>556</v>
      </c>
      <c r="E371" s="76" t="s">
        <v>53</v>
      </c>
      <c r="F371" s="16">
        <v>492404</v>
      </c>
      <c r="G371" s="17">
        <f t="shared" si="6"/>
        <v>0</v>
      </c>
      <c r="H371" s="16">
        <v>492404</v>
      </c>
      <c r="I371" s="72">
        <v>492404</v>
      </c>
      <c r="J371" s="65"/>
      <c r="L371" s="65"/>
    </row>
    <row r="372" spans="1:12" s="19" customFormat="1" ht="30.75">
      <c r="A372" s="14"/>
      <c r="B372" s="14">
        <v>150101</v>
      </c>
      <c r="C372" s="112" t="s">
        <v>666</v>
      </c>
      <c r="D372" s="15" t="s">
        <v>556</v>
      </c>
      <c r="E372" s="76" t="s">
        <v>54</v>
      </c>
      <c r="F372" s="16">
        <v>290352</v>
      </c>
      <c r="G372" s="17">
        <f t="shared" si="6"/>
        <v>0</v>
      </c>
      <c r="H372" s="16">
        <v>290352</v>
      </c>
      <c r="I372" s="72">
        <v>290352</v>
      </c>
      <c r="J372" s="65"/>
      <c r="L372" s="65"/>
    </row>
    <row r="373" spans="1:12" s="19" customFormat="1" ht="45.75">
      <c r="A373" s="14"/>
      <c r="B373" s="14">
        <v>150101</v>
      </c>
      <c r="C373" s="112" t="s">
        <v>666</v>
      </c>
      <c r="D373" s="15" t="s">
        <v>556</v>
      </c>
      <c r="E373" s="76" t="s">
        <v>55</v>
      </c>
      <c r="F373" s="16">
        <v>256727</v>
      </c>
      <c r="G373" s="17">
        <f t="shared" si="6"/>
        <v>0</v>
      </c>
      <c r="H373" s="16">
        <v>256727</v>
      </c>
      <c r="I373" s="72">
        <v>256727</v>
      </c>
      <c r="J373" s="65"/>
      <c r="L373" s="65"/>
    </row>
    <row r="374" spans="1:12" s="19" customFormat="1" ht="45.75">
      <c r="A374" s="14"/>
      <c r="B374" s="14">
        <v>150101</v>
      </c>
      <c r="C374" s="112" t="s">
        <v>666</v>
      </c>
      <c r="D374" s="15" t="s">
        <v>556</v>
      </c>
      <c r="E374" s="76" t="s">
        <v>56</v>
      </c>
      <c r="F374" s="16">
        <v>139790</v>
      </c>
      <c r="G374" s="17">
        <f t="shared" si="6"/>
        <v>0</v>
      </c>
      <c r="H374" s="16">
        <v>139790</v>
      </c>
      <c r="I374" s="72">
        <v>139790</v>
      </c>
      <c r="J374" s="65"/>
      <c r="L374" s="65"/>
    </row>
    <row r="375" spans="1:12" s="19" customFormat="1" ht="33" customHeight="1">
      <c r="A375" s="14"/>
      <c r="B375" s="14">
        <v>150101</v>
      </c>
      <c r="C375" s="112" t="s">
        <v>666</v>
      </c>
      <c r="D375" s="15" t="s">
        <v>556</v>
      </c>
      <c r="E375" s="76" t="s">
        <v>188</v>
      </c>
      <c r="F375" s="16">
        <v>289454</v>
      </c>
      <c r="G375" s="17">
        <f t="shared" si="6"/>
        <v>0</v>
      </c>
      <c r="H375" s="16">
        <v>289454</v>
      </c>
      <c r="I375" s="72">
        <v>289454</v>
      </c>
      <c r="J375" s="65"/>
      <c r="L375" s="65"/>
    </row>
    <row r="376" spans="1:12" s="19" customFormat="1" ht="60.75">
      <c r="A376" s="14"/>
      <c r="B376" s="14">
        <v>150101</v>
      </c>
      <c r="C376" s="112" t="s">
        <v>666</v>
      </c>
      <c r="D376" s="15" t="s">
        <v>556</v>
      </c>
      <c r="E376" s="76" t="s">
        <v>57</v>
      </c>
      <c r="F376" s="16">
        <v>580452</v>
      </c>
      <c r="G376" s="17">
        <f t="shared" si="6"/>
        <v>0</v>
      </c>
      <c r="H376" s="16">
        <v>580452</v>
      </c>
      <c r="I376" s="72">
        <v>580452</v>
      </c>
      <c r="J376" s="65"/>
      <c r="L376" s="65"/>
    </row>
    <row r="377" spans="1:12" s="19" customFormat="1" ht="30.75">
      <c r="A377" s="14"/>
      <c r="B377" s="14">
        <v>150101</v>
      </c>
      <c r="C377" s="112" t="s">
        <v>666</v>
      </c>
      <c r="D377" s="15" t="s">
        <v>556</v>
      </c>
      <c r="E377" s="76" t="s">
        <v>58</v>
      </c>
      <c r="F377" s="16">
        <v>372040</v>
      </c>
      <c r="G377" s="17">
        <f t="shared" si="6"/>
        <v>0</v>
      </c>
      <c r="H377" s="16">
        <v>372040</v>
      </c>
      <c r="I377" s="72">
        <v>372040</v>
      </c>
      <c r="J377" s="65"/>
      <c r="L377" s="65"/>
    </row>
    <row r="378" spans="1:12" s="19" customFormat="1" ht="45.75">
      <c r="A378" s="14"/>
      <c r="B378" s="14">
        <v>150101</v>
      </c>
      <c r="C378" s="112" t="s">
        <v>666</v>
      </c>
      <c r="D378" s="15" t="s">
        <v>556</v>
      </c>
      <c r="E378" s="76" t="s">
        <v>59</v>
      </c>
      <c r="F378" s="16">
        <v>134004</v>
      </c>
      <c r="G378" s="17">
        <f t="shared" si="6"/>
        <v>0</v>
      </c>
      <c r="H378" s="16">
        <v>134004</v>
      </c>
      <c r="I378" s="72">
        <v>134004</v>
      </c>
      <c r="J378" s="65"/>
      <c r="L378" s="65"/>
    </row>
    <row r="379" spans="1:12" s="19" customFormat="1" ht="45.75">
      <c r="A379" s="14"/>
      <c r="B379" s="14">
        <v>150101</v>
      </c>
      <c r="C379" s="112" t="s">
        <v>666</v>
      </c>
      <c r="D379" s="15" t="s">
        <v>556</v>
      </c>
      <c r="E379" s="76" t="s">
        <v>189</v>
      </c>
      <c r="F379" s="16">
        <v>255634</v>
      </c>
      <c r="G379" s="17">
        <f t="shared" si="6"/>
        <v>0</v>
      </c>
      <c r="H379" s="16">
        <v>255634</v>
      </c>
      <c r="I379" s="72">
        <v>255634</v>
      </c>
      <c r="J379" s="65"/>
      <c r="L379" s="65"/>
    </row>
    <row r="380" spans="1:12" s="19" customFormat="1" ht="30.75">
      <c r="A380" s="14"/>
      <c r="B380" s="14">
        <v>150101</v>
      </c>
      <c r="C380" s="112" t="s">
        <v>666</v>
      </c>
      <c r="D380" s="15" t="s">
        <v>556</v>
      </c>
      <c r="E380" s="76" t="s">
        <v>60</v>
      </c>
      <c r="F380" s="16">
        <v>460096</v>
      </c>
      <c r="G380" s="17">
        <f t="shared" si="6"/>
        <v>0</v>
      </c>
      <c r="H380" s="16">
        <v>460096</v>
      </c>
      <c r="I380" s="72">
        <v>460096</v>
      </c>
      <c r="J380" s="65"/>
      <c r="L380" s="65"/>
    </row>
    <row r="381" spans="1:12" s="19" customFormat="1" ht="30.75">
      <c r="A381" s="14"/>
      <c r="B381" s="14">
        <v>150101</v>
      </c>
      <c r="C381" s="112" t="s">
        <v>666</v>
      </c>
      <c r="D381" s="15" t="s">
        <v>556</v>
      </c>
      <c r="E381" s="76" t="s">
        <v>61</v>
      </c>
      <c r="F381" s="16">
        <v>506174</v>
      </c>
      <c r="G381" s="17">
        <f t="shared" si="6"/>
        <v>0</v>
      </c>
      <c r="H381" s="16">
        <v>506174</v>
      </c>
      <c r="I381" s="72">
        <v>506174</v>
      </c>
      <c r="J381" s="65"/>
      <c r="L381" s="65"/>
    </row>
    <row r="382" spans="1:12" s="19" customFormat="1" ht="30.75">
      <c r="A382" s="14"/>
      <c r="B382" s="14">
        <v>150101</v>
      </c>
      <c r="C382" s="112" t="s">
        <v>666</v>
      </c>
      <c r="D382" s="15" t="s">
        <v>556</v>
      </c>
      <c r="E382" s="76" t="s">
        <v>62</v>
      </c>
      <c r="F382" s="16">
        <v>183185</v>
      </c>
      <c r="G382" s="17">
        <f t="shared" si="6"/>
        <v>0</v>
      </c>
      <c r="H382" s="16">
        <v>183185</v>
      </c>
      <c r="I382" s="72">
        <v>183185</v>
      </c>
      <c r="J382" s="65"/>
      <c r="L382" s="65"/>
    </row>
    <row r="383" spans="1:12" s="19" customFormat="1" ht="45.75">
      <c r="A383" s="14"/>
      <c r="B383" s="14">
        <v>150101</v>
      </c>
      <c r="C383" s="112" t="s">
        <v>666</v>
      </c>
      <c r="D383" s="15" t="s">
        <v>556</v>
      </c>
      <c r="E383" s="76" t="s">
        <v>63</v>
      </c>
      <c r="F383" s="16">
        <v>275940</v>
      </c>
      <c r="G383" s="17">
        <f t="shared" si="6"/>
        <v>0</v>
      </c>
      <c r="H383" s="16">
        <v>275940</v>
      </c>
      <c r="I383" s="72">
        <v>275940</v>
      </c>
      <c r="J383" s="65"/>
      <c r="L383" s="65"/>
    </row>
    <row r="384" spans="1:12" s="19" customFormat="1" ht="30.75">
      <c r="A384" s="14"/>
      <c r="B384" s="14">
        <v>150101</v>
      </c>
      <c r="C384" s="112" t="s">
        <v>666</v>
      </c>
      <c r="D384" s="15" t="s">
        <v>556</v>
      </c>
      <c r="E384" s="76" t="s">
        <v>64</v>
      </c>
      <c r="F384" s="16">
        <v>150556</v>
      </c>
      <c r="G384" s="17">
        <f t="shared" si="6"/>
        <v>0</v>
      </c>
      <c r="H384" s="16">
        <v>150556</v>
      </c>
      <c r="I384" s="72">
        <v>150556</v>
      </c>
      <c r="J384" s="65"/>
      <c r="L384" s="65"/>
    </row>
    <row r="385" spans="1:12" s="19" customFormat="1" ht="45.75" hidden="1">
      <c r="A385" s="14"/>
      <c r="B385" s="14">
        <v>150101</v>
      </c>
      <c r="C385" s="112" t="s">
        <v>666</v>
      </c>
      <c r="D385" s="15" t="s">
        <v>556</v>
      </c>
      <c r="E385" s="76" t="s">
        <v>507</v>
      </c>
      <c r="F385" s="16"/>
      <c r="G385" s="17" t="e">
        <f t="shared" si="6"/>
        <v>#DIV/0!</v>
      </c>
      <c r="H385" s="16"/>
      <c r="I385" s="72"/>
      <c r="J385" s="65"/>
      <c r="L385" s="65"/>
    </row>
    <row r="386" spans="1:12" s="19" customFormat="1" ht="37.5" hidden="1">
      <c r="A386" s="14"/>
      <c r="B386" s="14">
        <v>150101</v>
      </c>
      <c r="C386" s="112" t="s">
        <v>666</v>
      </c>
      <c r="D386" s="15" t="s">
        <v>556</v>
      </c>
      <c r="E386" s="76" t="s">
        <v>27</v>
      </c>
      <c r="F386" s="16"/>
      <c r="G386" s="17" t="e">
        <f t="shared" si="6"/>
        <v>#DIV/0!</v>
      </c>
      <c r="H386" s="16"/>
      <c r="I386" s="72"/>
      <c r="J386" s="65"/>
      <c r="L386" s="65"/>
    </row>
    <row r="387" spans="1:12" s="19" customFormat="1" ht="45.75" hidden="1">
      <c r="A387" s="14"/>
      <c r="B387" s="14">
        <v>150101</v>
      </c>
      <c r="C387" s="112" t="s">
        <v>666</v>
      </c>
      <c r="D387" s="15" t="s">
        <v>556</v>
      </c>
      <c r="E387" s="76" t="s">
        <v>510</v>
      </c>
      <c r="F387" s="16"/>
      <c r="G387" s="17" t="e">
        <f t="shared" si="6"/>
        <v>#DIV/0!</v>
      </c>
      <c r="H387" s="16"/>
      <c r="I387" s="72"/>
      <c r="J387" s="65"/>
      <c r="L387" s="65"/>
    </row>
    <row r="388" spans="1:12" s="19" customFormat="1" ht="45.75" hidden="1">
      <c r="A388" s="14"/>
      <c r="B388" s="14">
        <v>150101</v>
      </c>
      <c r="C388" s="112" t="s">
        <v>666</v>
      </c>
      <c r="D388" s="15" t="s">
        <v>556</v>
      </c>
      <c r="E388" s="76" t="s">
        <v>511</v>
      </c>
      <c r="F388" s="16"/>
      <c r="G388" s="17" t="e">
        <f t="shared" si="6"/>
        <v>#DIV/0!</v>
      </c>
      <c r="H388" s="16"/>
      <c r="I388" s="72"/>
      <c r="J388" s="65"/>
      <c r="L388" s="65"/>
    </row>
    <row r="389" spans="1:12" s="19" customFormat="1" ht="30.75" hidden="1">
      <c r="A389" s="14"/>
      <c r="B389" s="14">
        <v>150101</v>
      </c>
      <c r="C389" s="112" t="s">
        <v>666</v>
      </c>
      <c r="D389" s="15" t="s">
        <v>556</v>
      </c>
      <c r="E389" s="76" t="s">
        <v>545</v>
      </c>
      <c r="F389" s="16"/>
      <c r="G389" s="17" t="e">
        <f t="shared" si="6"/>
        <v>#DIV/0!</v>
      </c>
      <c r="H389" s="16"/>
      <c r="I389" s="72"/>
      <c r="J389" s="65"/>
      <c r="L389" s="65"/>
    </row>
    <row r="390" spans="1:12" s="19" customFormat="1" ht="30.75" hidden="1">
      <c r="A390" s="14"/>
      <c r="B390" s="14">
        <v>150101</v>
      </c>
      <c r="C390" s="112" t="s">
        <v>666</v>
      </c>
      <c r="D390" s="15" t="s">
        <v>556</v>
      </c>
      <c r="E390" s="76" t="s">
        <v>512</v>
      </c>
      <c r="F390" s="16"/>
      <c r="G390" s="17" t="e">
        <f t="shared" si="6"/>
        <v>#DIV/0!</v>
      </c>
      <c r="H390" s="16"/>
      <c r="I390" s="72"/>
      <c r="J390" s="65"/>
      <c r="L390" s="65"/>
    </row>
    <row r="391" spans="1:12" s="19" customFormat="1" ht="30.75" hidden="1">
      <c r="A391" s="14"/>
      <c r="B391" s="14">
        <v>150101</v>
      </c>
      <c r="C391" s="112" t="s">
        <v>666</v>
      </c>
      <c r="D391" s="15" t="s">
        <v>556</v>
      </c>
      <c r="E391" s="76" t="s">
        <v>513</v>
      </c>
      <c r="F391" s="16"/>
      <c r="G391" s="17" t="e">
        <f t="shared" si="6"/>
        <v>#DIV/0!</v>
      </c>
      <c r="H391" s="16"/>
      <c r="I391" s="72"/>
      <c r="J391" s="65"/>
      <c r="L391" s="65"/>
    </row>
    <row r="392" spans="1:12" s="19" customFormat="1" ht="30.75" hidden="1">
      <c r="A392" s="14"/>
      <c r="B392" s="14">
        <v>150101</v>
      </c>
      <c r="C392" s="112" t="s">
        <v>666</v>
      </c>
      <c r="D392" s="15" t="s">
        <v>556</v>
      </c>
      <c r="E392" s="76" t="s">
        <v>514</v>
      </c>
      <c r="F392" s="16"/>
      <c r="G392" s="17" t="e">
        <f t="shared" si="6"/>
        <v>#DIV/0!</v>
      </c>
      <c r="H392" s="16"/>
      <c r="I392" s="72"/>
      <c r="J392" s="65"/>
      <c r="L392" s="65"/>
    </row>
    <row r="393" spans="1:12" s="19" customFormat="1" ht="30.75" hidden="1">
      <c r="A393" s="14"/>
      <c r="B393" s="14">
        <v>150101</v>
      </c>
      <c r="C393" s="112" t="s">
        <v>666</v>
      </c>
      <c r="D393" s="15" t="s">
        <v>556</v>
      </c>
      <c r="E393" s="76" t="s">
        <v>515</v>
      </c>
      <c r="F393" s="16"/>
      <c r="G393" s="17" t="e">
        <f t="shared" si="6"/>
        <v>#DIV/0!</v>
      </c>
      <c r="H393" s="16"/>
      <c r="I393" s="72"/>
      <c r="J393" s="65"/>
      <c r="L393" s="65"/>
    </row>
    <row r="394" spans="1:12" s="19" customFormat="1" ht="45.75" hidden="1">
      <c r="A394" s="14"/>
      <c r="B394" s="14">
        <v>150101</v>
      </c>
      <c r="C394" s="112" t="s">
        <v>666</v>
      </c>
      <c r="D394" s="15" t="s">
        <v>556</v>
      </c>
      <c r="E394" s="76" t="s">
        <v>695</v>
      </c>
      <c r="F394" s="16"/>
      <c r="G394" s="17" t="e">
        <f t="shared" si="6"/>
        <v>#DIV/0!</v>
      </c>
      <c r="H394" s="16"/>
      <c r="I394" s="72"/>
      <c r="J394" s="65"/>
      <c r="L394" s="65"/>
    </row>
    <row r="395" spans="1:12" s="19" customFormat="1" ht="45.75" hidden="1">
      <c r="A395" s="14"/>
      <c r="B395" s="14">
        <v>150101</v>
      </c>
      <c r="C395" s="112" t="s">
        <v>666</v>
      </c>
      <c r="D395" s="15" t="s">
        <v>556</v>
      </c>
      <c r="E395" s="76" t="s">
        <v>736</v>
      </c>
      <c r="F395" s="16"/>
      <c r="G395" s="17" t="e">
        <f t="shared" si="6"/>
        <v>#DIV/0!</v>
      </c>
      <c r="H395" s="16"/>
      <c r="I395" s="72"/>
      <c r="J395" s="65"/>
      <c r="L395" s="65"/>
    </row>
    <row r="396" spans="1:12" s="19" customFormat="1" ht="30.75" hidden="1">
      <c r="A396" s="14"/>
      <c r="B396" s="14">
        <v>150101</v>
      </c>
      <c r="C396" s="112" t="s">
        <v>666</v>
      </c>
      <c r="D396" s="15" t="s">
        <v>556</v>
      </c>
      <c r="E396" s="76" t="s">
        <v>633</v>
      </c>
      <c r="F396" s="16"/>
      <c r="G396" s="17" t="e">
        <f t="shared" si="6"/>
        <v>#DIV/0!</v>
      </c>
      <c r="H396" s="16"/>
      <c r="I396" s="72"/>
      <c r="J396" s="65"/>
      <c r="L396" s="65"/>
    </row>
    <row r="397" spans="1:12" s="19" customFormat="1" ht="30.75" hidden="1">
      <c r="A397" s="14"/>
      <c r="B397" s="14">
        <v>150101</v>
      </c>
      <c r="C397" s="112" t="s">
        <v>666</v>
      </c>
      <c r="D397" s="15" t="s">
        <v>556</v>
      </c>
      <c r="E397" s="76" t="s">
        <v>634</v>
      </c>
      <c r="F397" s="16"/>
      <c r="G397" s="17" t="e">
        <f t="shared" si="6"/>
        <v>#DIV/0!</v>
      </c>
      <c r="H397" s="16"/>
      <c r="I397" s="72"/>
      <c r="J397" s="65"/>
      <c r="L397" s="65"/>
    </row>
    <row r="398" spans="1:12" s="19" customFormat="1" ht="45.75" hidden="1">
      <c r="A398" s="14"/>
      <c r="B398" s="14">
        <v>150101</v>
      </c>
      <c r="C398" s="112" t="s">
        <v>666</v>
      </c>
      <c r="D398" s="15" t="s">
        <v>556</v>
      </c>
      <c r="E398" s="76" t="s">
        <v>740</v>
      </c>
      <c r="F398" s="16"/>
      <c r="G398" s="17" t="e">
        <f t="shared" si="6"/>
        <v>#DIV/0!</v>
      </c>
      <c r="H398" s="16"/>
      <c r="I398" s="72"/>
      <c r="J398" s="65"/>
      <c r="L398" s="65"/>
    </row>
    <row r="399" spans="1:12" s="19" customFormat="1" ht="30.75" hidden="1">
      <c r="A399" s="14"/>
      <c r="B399" s="14">
        <v>150101</v>
      </c>
      <c r="C399" s="112" t="s">
        <v>666</v>
      </c>
      <c r="D399" s="15" t="s">
        <v>556</v>
      </c>
      <c r="E399" s="76" t="s">
        <v>753</v>
      </c>
      <c r="F399" s="16"/>
      <c r="G399" s="17" t="e">
        <f t="shared" si="6"/>
        <v>#DIV/0!</v>
      </c>
      <c r="H399" s="16"/>
      <c r="I399" s="72"/>
      <c r="J399" s="65"/>
      <c r="L399" s="65"/>
    </row>
    <row r="400" spans="1:12" s="19" customFormat="1" ht="30.75" hidden="1">
      <c r="A400" s="14"/>
      <c r="B400" s="14">
        <v>150101</v>
      </c>
      <c r="C400" s="112" t="s">
        <v>666</v>
      </c>
      <c r="D400" s="15" t="s">
        <v>556</v>
      </c>
      <c r="E400" s="76" t="s">
        <v>10</v>
      </c>
      <c r="F400" s="16"/>
      <c r="G400" s="17" t="e">
        <f t="shared" si="6"/>
        <v>#DIV/0!</v>
      </c>
      <c r="H400" s="16"/>
      <c r="I400" s="72"/>
      <c r="J400" s="65"/>
      <c r="L400" s="65"/>
    </row>
    <row r="401" spans="1:12" s="19" customFormat="1" ht="45.75" hidden="1">
      <c r="A401" s="14"/>
      <c r="B401" s="14">
        <v>150101</v>
      </c>
      <c r="C401" s="112" t="s">
        <v>666</v>
      </c>
      <c r="D401" s="15" t="s">
        <v>556</v>
      </c>
      <c r="E401" s="76" t="s">
        <v>15</v>
      </c>
      <c r="F401" s="16"/>
      <c r="G401" s="17" t="e">
        <f t="shared" si="6"/>
        <v>#DIV/0!</v>
      </c>
      <c r="H401" s="16"/>
      <c r="I401" s="72"/>
      <c r="J401" s="65"/>
      <c r="L401" s="65"/>
    </row>
    <row r="402" spans="1:12" s="19" customFormat="1" ht="15.75" hidden="1">
      <c r="A402" s="14"/>
      <c r="B402" s="14">
        <v>150101</v>
      </c>
      <c r="C402" s="112" t="s">
        <v>666</v>
      </c>
      <c r="D402" s="15" t="s">
        <v>556</v>
      </c>
      <c r="E402" s="76" t="s">
        <v>526</v>
      </c>
      <c r="F402" s="16"/>
      <c r="G402" s="17" t="e">
        <f t="shared" si="6"/>
        <v>#DIV/0!</v>
      </c>
      <c r="H402" s="16"/>
      <c r="I402" s="72"/>
      <c r="J402" s="65"/>
      <c r="L402" s="65"/>
    </row>
    <row r="403" spans="1:12" s="19" customFormat="1" ht="45.75" hidden="1">
      <c r="A403" s="14"/>
      <c r="B403" s="14">
        <v>150101</v>
      </c>
      <c r="C403" s="112" t="s">
        <v>666</v>
      </c>
      <c r="D403" s="15" t="s">
        <v>556</v>
      </c>
      <c r="E403" s="76" t="s">
        <v>527</v>
      </c>
      <c r="F403" s="16"/>
      <c r="G403" s="17" t="e">
        <f t="shared" si="6"/>
        <v>#DIV/0!</v>
      </c>
      <c r="H403" s="16"/>
      <c r="I403" s="72"/>
      <c r="J403" s="65"/>
      <c r="L403" s="65"/>
    </row>
    <row r="404" spans="1:12" s="19" customFormat="1" ht="30.75" hidden="1">
      <c r="A404" s="14"/>
      <c r="B404" s="14">
        <v>150101</v>
      </c>
      <c r="C404" s="112" t="s">
        <v>666</v>
      </c>
      <c r="D404" s="15" t="s">
        <v>556</v>
      </c>
      <c r="E404" s="76" t="s">
        <v>609</v>
      </c>
      <c r="F404" s="16"/>
      <c r="G404" s="17" t="e">
        <f t="shared" si="6"/>
        <v>#DIV/0!</v>
      </c>
      <c r="H404" s="16"/>
      <c r="I404" s="72"/>
      <c r="J404" s="65"/>
      <c r="L404" s="65"/>
    </row>
    <row r="405" spans="1:12" s="19" customFormat="1" ht="30.75" hidden="1">
      <c r="A405" s="14"/>
      <c r="B405" s="14">
        <v>150101</v>
      </c>
      <c r="C405" s="112" t="s">
        <v>666</v>
      </c>
      <c r="D405" s="15" t="s">
        <v>556</v>
      </c>
      <c r="E405" s="76" t="s">
        <v>610</v>
      </c>
      <c r="F405" s="16"/>
      <c r="G405" s="17" t="e">
        <f t="shared" si="6"/>
        <v>#DIV/0!</v>
      </c>
      <c r="H405" s="16"/>
      <c r="I405" s="72"/>
      <c r="J405" s="65"/>
      <c r="L405" s="65"/>
    </row>
    <row r="406" spans="1:12" s="19" customFormat="1" ht="30.75" hidden="1">
      <c r="A406" s="14"/>
      <c r="B406" s="14">
        <v>150101</v>
      </c>
      <c r="C406" s="112" t="s">
        <v>666</v>
      </c>
      <c r="D406" s="15" t="s">
        <v>556</v>
      </c>
      <c r="E406" s="76" t="s">
        <v>611</v>
      </c>
      <c r="F406" s="16"/>
      <c r="G406" s="17" t="e">
        <f t="shared" si="6"/>
        <v>#DIV/0!</v>
      </c>
      <c r="H406" s="16"/>
      <c r="I406" s="72"/>
      <c r="J406" s="65"/>
      <c r="L406" s="65"/>
    </row>
    <row r="407" spans="1:12" s="19" customFormat="1" ht="30.75" hidden="1">
      <c r="A407" s="14"/>
      <c r="B407" s="14">
        <v>150101</v>
      </c>
      <c r="C407" s="112" t="s">
        <v>666</v>
      </c>
      <c r="D407" s="15" t="s">
        <v>556</v>
      </c>
      <c r="E407" s="76" t="s">
        <v>612</v>
      </c>
      <c r="F407" s="16"/>
      <c r="G407" s="17" t="e">
        <f t="shared" si="6"/>
        <v>#DIV/0!</v>
      </c>
      <c r="H407" s="16"/>
      <c r="I407" s="72"/>
      <c r="J407" s="65"/>
      <c r="L407" s="65"/>
    </row>
    <row r="408" spans="1:12" s="19" customFormat="1" ht="30.75" hidden="1">
      <c r="A408" s="14"/>
      <c r="B408" s="14">
        <v>150101</v>
      </c>
      <c r="C408" s="112" t="s">
        <v>666</v>
      </c>
      <c r="D408" s="15" t="s">
        <v>556</v>
      </c>
      <c r="E408" s="76" t="s">
        <v>613</v>
      </c>
      <c r="F408" s="16"/>
      <c r="G408" s="17" t="e">
        <f t="shared" si="6"/>
        <v>#DIV/0!</v>
      </c>
      <c r="H408" s="16"/>
      <c r="I408" s="72"/>
      <c r="J408" s="65"/>
      <c r="L408" s="65"/>
    </row>
    <row r="409" spans="1:12" s="19" customFormat="1" ht="30.75" hidden="1">
      <c r="A409" s="14"/>
      <c r="B409" s="14">
        <v>150101</v>
      </c>
      <c r="C409" s="112" t="s">
        <v>666</v>
      </c>
      <c r="D409" s="15" t="s">
        <v>556</v>
      </c>
      <c r="E409" s="76" t="s">
        <v>614</v>
      </c>
      <c r="F409" s="16"/>
      <c r="G409" s="17" t="e">
        <f t="shared" si="6"/>
        <v>#DIV/0!</v>
      </c>
      <c r="H409" s="16"/>
      <c r="I409" s="72"/>
      <c r="J409" s="65"/>
      <c r="L409" s="65"/>
    </row>
    <row r="410" spans="1:12" s="19" customFormat="1" ht="45.75" hidden="1">
      <c r="A410" s="14"/>
      <c r="B410" s="14">
        <v>150101</v>
      </c>
      <c r="C410" s="112" t="s">
        <v>666</v>
      </c>
      <c r="D410" s="15" t="s">
        <v>556</v>
      </c>
      <c r="E410" s="76" t="s">
        <v>730</v>
      </c>
      <c r="F410" s="16"/>
      <c r="G410" s="17" t="e">
        <f t="shared" si="6"/>
        <v>#DIV/0!</v>
      </c>
      <c r="H410" s="16"/>
      <c r="I410" s="72"/>
      <c r="J410" s="65"/>
      <c r="L410" s="65"/>
    </row>
    <row r="411" spans="1:12" s="19" customFormat="1" ht="60.75" hidden="1">
      <c r="A411" s="14"/>
      <c r="B411" s="14">
        <v>150101</v>
      </c>
      <c r="C411" s="112" t="s">
        <v>666</v>
      </c>
      <c r="D411" s="15" t="s">
        <v>556</v>
      </c>
      <c r="E411" s="76" t="s">
        <v>4</v>
      </c>
      <c r="F411" s="43"/>
      <c r="G411" s="17" t="e">
        <f t="shared" si="6"/>
        <v>#DIV/0!</v>
      </c>
      <c r="H411" s="16"/>
      <c r="I411" s="72"/>
      <c r="J411" s="65"/>
      <c r="L411" s="65"/>
    </row>
    <row r="412" spans="1:12" s="19" customFormat="1" ht="45.75">
      <c r="A412" s="14"/>
      <c r="B412" s="14">
        <v>150101</v>
      </c>
      <c r="C412" s="112" t="s">
        <v>666</v>
      </c>
      <c r="D412" s="15" t="s">
        <v>556</v>
      </c>
      <c r="E412" s="76" t="s">
        <v>736</v>
      </c>
      <c r="F412" s="43">
        <v>1437131</v>
      </c>
      <c r="G412" s="17">
        <f t="shared" si="6"/>
        <v>93.28864244108574</v>
      </c>
      <c r="H412" s="16">
        <v>96451</v>
      </c>
      <c r="I412" s="72">
        <v>21025</v>
      </c>
      <c r="J412" s="65"/>
      <c r="L412" s="65"/>
    </row>
    <row r="413" spans="1:12" s="19" customFormat="1" ht="45.75">
      <c r="A413" s="14"/>
      <c r="B413" s="14">
        <v>150101</v>
      </c>
      <c r="C413" s="112" t="s">
        <v>666</v>
      </c>
      <c r="D413" s="15" t="s">
        <v>556</v>
      </c>
      <c r="E413" s="76" t="s">
        <v>323</v>
      </c>
      <c r="F413" s="43">
        <v>940423</v>
      </c>
      <c r="G413" s="17">
        <f t="shared" si="6"/>
        <v>78.1599344124931</v>
      </c>
      <c r="H413" s="16">
        <v>205389</v>
      </c>
      <c r="I413" s="72">
        <v>12998</v>
      </c>
      <c r="J413" s="65"/>
      <c r="L413" s="65"/>
    </row>
    <row r="414" spans="1:12" s="19" customFormat="1" ht="30.75">
      <c r="A414" s="14"/>
      <c r="B414" s="14">
        <v>150101</v>
      </c>
      <c r="C414" s="112" t="s">
        <v>666</v>
      </c>
      <c r="D414" s="15" t="s">
        <v>556</v>
      </c>
      <c r="E414" s="76" t="s">
        <v>10</v>
      </c>
      <c r="F414" s="43">
        <v>213761</v>
      </c>
      <c r="G414" s="17">
        <f t="shared" si="6"/>
        <v>91.11063290310206</v>
      </c>
      <c r="H414" s="16">
        <v>19002</v>
      </c>
      <c r="I414" s="72">
        <v>2914</v>
      </c>
      <c r="J414" s="65"/>
      <c r="L414" s="65"/>
    </row>
    <row r="415" spans="1:12" s="19" customFormat="1" ht="45.75">
      <c r="A415" s="14"/>
      <c r="B415" s="14">
        <v>150101</v>
      </c>
      <c r="C415" s="112" t="s">
        <v>666</v>
      </c>
      <c r="D415" s="15" t="s">
        <v>556</v>
      </c>
      <c r="E415" s="76" t="s">
        <v>152</v>
      </c>
      <c r="F415" s="43">
        <v>59844115</v>
      </c>
      <c r="G415" s="17">
        <f t="shared" si="6"/>
        <v>1.8664709136395459</v>
      </c>
      <c r="H415" s="16">
        <v>58727142</v>
      </c>
      <c r="I415" s="72">
        <v>20647094</v>
      </c>
      <c r="J415" s="65"/>
      <c r="L415" s="65"/>
    </row>
    <row r="416" spans="1:12" s="19" customFormat="1" ht="45.75">
      <c r="A416" s="14"/>
      <c r="B416" s="14">
        <v>150101</v>
      </c>
      <c r="C416" s="112" t="s">
        <v>666</v>
      </c>
      <c r="D416" s="15" t="s">
        <v>556</v>
      </c>
      <c r="E416" s="76" t="s">
        <v>28</v>
      </c>
      <c r="F416" s="43">
        <v>4168351</v>
      </c>
      <c r="G416" s="17">
        <f t="shared" si="6"/>
        <v>0.15221846720682208</v>
      </c>
      <c r="H416" s="72">
        <v>4162006</v>
      </c>
      <c r="I416" s="72">
        <v>4162006</v>
      </c>
      <c r="J416" s="65"/>
      <c r="L416" s="65"/>
    </row>
    <row r="417" spans="1:12" s="19" customFormat="1" ht="45.75">
      <c r="A417" s="14"/>
      <c r="B417" s="14">
        <v>150101</v>
      </c>
      <c r="C417" s="112" t="s">
        <v>666</v>
      </c>
      <c r="D417" s="15" t="s">
        <v>556</v>
      </c>
      <c r="E417" s="76" t="s">
        <v>29</v>
      </c>
      <c r="F417" s="43">
        <v>7339682</v>
      </c>
      <c r="G417" s="17">
        <f t="shared" si="6"/>
        <v>0.11123097703688245</v>
      </c>
      <c r="H417" s="43">
        <v>7331518</v>
      </c>
      <c r="I417" s="144">
        <v>7331518</v>
      </c>
      <c r="J417" s="65"/>
      <c r="L417" s="65"/>
    </row>
    <row r="418" spans="1:12" s="19" customFormat="1" ht="45.75">
      <c r="A418" s="14"/>
      <c r="B418" s="14">
        <v>150101</v>
      </c>
      <c r="C418" s="112" t="s">
        <v>666</v>
      </c>
      <c r="D418" s="15" t="s">
        <v>556</v>
      </c>
      <c r="E418" s="76" t="s">
        <v>30</v>
      </c>
      <c r="F418" s="43">
        <v>3068143</v>
      </c>
      <c r="G418" s="17">
        <f t="shared" si="6"/>
        <v>0.18933276578046332</v>
      </c>
      <c r="H418" s="43">
        <v>3062334</v>
      </c>
      <c r="I418" s="144">
        <v>3062334</v>
      </c>
      <c r="J418" s="65"/>
      <c r="L418" s="65"/>
    </row>
    <row r="419" spans="1:12" s="19" customFormat="1" ht="30.75">
      <c r="A419" s="14"/>
      <c r="B419" s="14">
        <v>150101</v>
      </c>
      <c r="C419" s="112" t="s">
        <v>666</v>
      </c>
      <c r="D419" s="15" t="s">
        <v>556</v>
      </c>
      <c r="E419" s="76" t="s">
        <v>31</v>
      </c>
      <c r="F419" s="43">
        <v>5191675</v>
      </c>
      <c r="G419" s="17">
        <f t="shared" si="6"/>
        <v>0.16695960359614048</v>
      </c>
      <c r="H419" s="43">
        <v>5183007</v>
      </c>
      <c r="I419" s="144">
        <v>5183007</v>
      </c>
      <c r="J419" s="65"/>
      <c r="L419" s="65"/>
    </row>
    <row r="420" spans="1:12" s="19" customFormat="1" ht="45.75">
      <c r="A420" s="14"/>
      <c r="B420" s="14">
        <v>150101</v>
      </c>
      <c r="C420" s="112" t="s">
        <v>666</v>
      </c>
      <c r="D420" s="15" t="s">
        <v>556</v>
      </c>
      <c r="E420" s="76" t="s">
        <v>32</v>
      </c>
      <c r="F420" s="43">
        <v>993359</v>
      </c>
      <c r="G420" s="17">
        <f t="shared" si="6"/>
        <v>0</v>
      </c>
      <c r="H420" s="43">
        <v>993359</v>
      </c>
      <c r="I420" s="144">
        <v>993359</v>
      </c>
      <c r="J420" s="65"/>
      <c r="L420" s="65"/>
    </row>
    <row r="421" spans="1:12" s="19" customFormat="1" ht="45.75">
      <c r="A421" s="14"/>
      <c r="B421" s="14">
        <v>150101</v>
      </c>
      <c r="C421" s="112" t="s">
        <v>666</v>
      </c>
      <c r="D421" s="15" t="s">
        <v>556</v>
      </c>
      <c r="E421" s="76" t="s">
        <v>114</v>
      </c>
      <c r="F421" s="43">
        <v>703658</v>
      </c>
      <c r="G421" s="17">
        <f t="shared" si="6"/>
        <v>0</v>
      </c>
      <c r="H421" s="43">
        <v>703658</v>
      </c>
      <c r="I421" s="144">
        <v>703658</v>
      </c>
      <c r="J421" s="65"/>
      <c r="L421" s="65"/>
    </row>
    <row r="422" spans="1:12" s="19" customFormat="1" ht="42.75" customHeight="1">
      <c r="A422" s="14"/>
      <c r="B422" s="14">
        <v>150101</v>
      </c>
      <c r="C422" s="112" t="s">
        <v>666</v>
      </c>
      <c r="D422" s="15" t="s">
        <v>556</v>
      </c>
      <c r="E422" s="76" t="s">
        <v>33</v>
      </c>
      <c r="F422" s="43">
        <v>1255612</v>
      </c>
      <c r="G422" s="17">
        <f t="shared" si="6"/>
        <v>0.3865047482821069</v>
      </c>
      <c r="H422" s="43">
        <v>1250759</v>
      </c>
      <c r="I422" s="144">
        <v>1250759</v>
      </c>
      <c r="J422" s="65"/>
      <c r="L422" s="65"/>
    </row>
    <row r="423" spans="1:12" s="19" customFormat="1" ht="45.75">
      <c r="A423" s="14"/>
      <c r="B423" s="14">
        <v>150101</v>
      </c>
      <c r="C423" s="112" t="s">
        <v>666</v>
      </c>
      <c r="D423" s="15" t="s">
        <v>556</v>
      </c>
      <c r="E423" s="76" t="s">
        <v>34</v>
      </c>
      <c r="F423" s="43">
        <v>5064469</v>
      </c>
      <c r="G423" s="17">
        <f t="shared" si="6"/>
        <v>0</v>
      </c>
      <c r="H423" s="43">
        <v>5064469</v>
      </c>
      <c r="I423" s="144">
        <v>5064469</v>
      </c>
      <c r="J423" s="65"/>
      <c r="L423" s="65"/>
    </row>
    <row r="424" spans="1:12" s="19" customFormat="1" ht="45.75">
      <c r="A424" s="14"/>
      <c r="B424" s="14">
        <v>150101</v>
      </c>
      <c r="C424" s="112" t="s">
        <v>666</v>
      </c>
      <c r="D424" s="15" t="s">
        <v>556</v>
      </c>
      <c r="E424" s="76" t="s">
        <v>35</v>
      </c>
      <c r="F424" s="43">
        <v>2178245</v>
      </c>
      <c r="G424" s="17">
        <f t="shared" si="6"/>
        <v>0.1905662586164567</v>
      </c>
      <c r="H424" s="43">
        <v>2174094</v>
      </c>
      <c r="I424" s="144">
        <v>2174094</v>
      </c>
      <c r="J424" s="65"/>
      <c r="L424" s="65"/>
    </row>
    <row r="425" spans="1:12" s="19" customFormat="1" ht="45.75">
      <c r="A425" s="14"/>
      <c r="B425" s="14">
        <v>150101</v>
      </c>
      <c r="C425" s="112" t="s">
        <v>666</v>
      </c>
      <c r="D425" s="15" t="s">
        <v>556</v>
      </c>
      <c r="E425" s="76" t="s">
        <v>36</v>
      </c>
      <c r="F425" s="43">
        <v>1293395</v>
      </c>
      <c r="G425" s="17">
        <f t="shared" si="6"/>
        <v>0.30578438914639605</v>
      </c>
      <c r="H425" s="43">
        <v>1289440</v>
      </c>
      <c r="I425" s="144">
        <v>1289440</v>
      </c>
      <c r="J425" s="65"/>
      <c r="L425" s="65"/>
    </row>
    <row r="426" spans="1:12" s="19" customFormat="1" ht="30.75">
      <c r="A426" s="14"/>
      <c r="B426" s="14">
        <v>150101</v>
      </c>
      <c r="C426" s="112" t="s">
        <v>666</v>
      </c>
      <c r="D426" s="15" t="s">
        <v>556</v>
      </c>
      <c r="E426" s="76" t="s">
        <v>37</v>
      </c>
      <c r="F426" s="43">
        <v>487790</v>
      </c>
      <c r="G426" s="17">
        <f t="shared" si="6"/>
        <v>0.6359293958465742</v>
      </c>
      <c r="H426" s="43">
        <v>484688</v>
      </c>
      <c r="I426" s="144">
        <v>484688</v>
      </c>
      <c r="J426" s="65"/>
      <c r="L426" s="65"/>
    </row>
    <row r="427" spans="1:12" s="19" customFormat="1" ht="30.75">
      <c r="A427" s="14"/>
      <c r="B427" s="14">
        <v>150101</v>
      </c>
      <c r="C427" s="112" t="s">
        <v>666</v>
      </c>
      <c r="D427" s="15" t="s">
        <v>556</v>
      </c>
      <c r="E427" s="76" t="s">
        <v>38</v>
      </c>
      <c r="F427" s="43">
        <v>1707095</v>
      </c>
      <c r="G427" s="17">
        <f t="shared" si="6"/>
        <v>0.1967670223391167</v>
      </c>
      <c r="H427" s="43">
        <v>1703736</v>
      </c>
      <c r="I427" s="144">
        <v>1703736</v>
      </c>
      <c r="J427" s="65"/>
      <c r="L427" s="65"/>
    </row>
    <row r="428" spans="1:12" s="19" customFormat="1" ht="33" customHeight="1">
      <c r="A428" s="14"/>
      <c r="B428" s="14">
        <v>150101</v>
      </c>
      <c r="C428" s="112" t="s">
        <v>666</v>
      </c>
      <c r="D428" s="15" t="s">
        <v>556</v>
      </c>
      <c r="E428" s="76" t="s">
        <v>39</v>
      </c>
      <c r="F428" s="43">
        <v>2952107</v>
      </c>
      <c r="G428" s="17">
        <f t="shared" si="6"/>
        <v>62.850770652960755</v>
      </c>
      <c r="H428" s="43">
        <v>1096685</v>
      </c>
      <c r="I428" s="144">
        <v>1096685</v>
      </c>
      <c r="J428" s="65"/>
      <c r="L428" s="65"/>
    </row>
    <row r="429" spans="1:12" s="19" customFormat="1" ht="33" customHeight="1">
      <c r="A429" s="47"/>
      <c r="B429" s="47">
        <v>150101</v>
      </c>
      <c r="C429" s="116" t="s">
        <v>666</v>
      </c>
      <c r="D429" s="20" t="s">
        <v>556</v>
      </c>
      <c r="E429" s="155" t="s">
        <v>530</v>
      </c>
      <c r="F429" s="88">
        <v>26537950</v>
      </c>
      <c r="G429" s="48">
        <f t="shared" si="6"/>
        <v>1.0300494197931727</v>
      </c>
      <c r="H429" s="88">
        <f>26537950-273354</f>
        <v>26264596</v>
      </c>
      <c r="I429" s="130">
        <v>6161356</v>
      </c>
      <c r="J429" s="65"/>
      <c r="L429" s="65"/>
    </row>
    <row r="430" spans="1:12" s="147" customFormat="1" ht="39" customHeight="1" hidden="1">
      <c r="A430" s="91"/>
      <c r="B430" s="29">
        <v>150101</v>
      </c>
      <c r="C430" s="121" t="s">
        <v>666</v>
      </c>
      <c r="D430" s="30" t="s">
        <v>556</v>
      </c>
      <c r="E430" s="146" t="s">
        <v>44</v>
      </c>
      <c r="F430" s="124"/>
      <c r="G430" s="107"/>
      <c r="H430" s="106"/>
      <c r="I430" s="145"/>
      <c r="J430" s="64"/>
      <c r="L430" s="64"/>
    </row>
    <row r="431" spans="1:12" s="147" customFormat="1" ht="15.75" hidden="1">
      <c r="A431" s="29"/>
      <c r="B431" s="29">
        <v>150101</v>
      </c>
      <c r="C431" s="121" t="s">
        <v>666</v>
      </c>
      <c r="D431" s="30" t="s">
        <v>556</v>
      </c>
      <c r="E431" s="146" t="s">
        <v>582</v>
      </c>
      <c r="F431" s="124"/>
      <c r="G431" s="107"/>
      <c r="H431" s="106"/>
      <c r="I431" s="145"/>
      <c r="J431" s="64"/>
      <c r="L431" s="64"/>
    </row>
    <row r="432" spans="1:12" s="147" customFormat="1" ht="15.75" hidden="1">
      <c r="A432" s="29"/>
      <c r="B432" s="29">
        <v>150101</v>
      </c>
      <c r="C432" s="121" t="s">
        <v>666</v>
      </c>
      <c r="D432" s="30" t="s">
        <v>556</v>
      </c>
      <c r="E432" s="146" t="s">
        <v>584</v>
      </c>
      <c r="F432" s="124"/>
      <c r="G432" s="107"/>
      <c r="H432" s="106"/>
      <c r="I432" s="145"/>
      <c r="J432" s="64"/>
      <c r="L432" s="64"/>
    </row>
    <row r="433" spans="1:12" s="147" customFormat="1" ht="15.75" hidden="1">
      <c r="A433" s="29"/>
      <c r="B433" s="29">
        <v>150101</v>
      </c>
      <c r="C433" s="121" t="s">
        <v>666</v>
      </c>
      <c r="D433" s="30" t="s">
        <v>556</v>
      </c>
      <c r="E433" s="146" t="s">
        <v>607</v>
      </c>
      <c r="F433" s="124"/>
      <c r="G433" s="107"/>
      <c r="H433" s="106"/>
      <c r="I433" s="145"/>
      <c r="J433" s="64"/>
      <c r="L433" s="64"/>
    </row>
    <row r="434" spans="1:12" s="147" customFormat="1" ht="15.75" hidden="1">
      <c r="A434" s="29"/>
      <c r="B434" s="29">
        <v>150101</v>
      </c>
      <c r="C434" s="121" t="s">
        <v>666</v>
      </c>
      <c r="D434" s="30" t="s">
        <v>556</v>
      </c>
      <c r="E434" s="146" t="s">
        <v>447</v>
      </c>
      <c r="F434" s="124"/>
      <c r="G434" s="107"/>
      <c r="H434" s="106"/>
      <c r="I434" s="145"/>
      <c r="J434" s="64"/>
      <c r="L434" s="64"/>
    </row>
    <row r="435" spans="1:12" s="147" customFormat="1" ht="21" customHeight="1" hidden="1">
      <c r="A435" s="29"/>
      <c r="B435" s="29">
        <v>150101</v>
      </c>
      <c r="C435" s="121" t="s">
        <v>666</v>
      </c>
      <c r="D435" s="30" t="s">
        <v>556</v>
      </c>
      <c r="E435" s="146" t="s">
        <v>581</v>
      </c>
      <c r="F435" s="124"/>
      <c r="G435" s="107"/>
      <c r="H435" s="106"/>
      <c r="I435" s="145"/>
      <c r="J435" s="148"/>
      <c r="L435" s="64"/>
    </row>
    <row r="436" spans="1:12" s="147" customFormat="1" ht="21" customHeight="1" hidden="1">
      <c r="A436" s="29"/>
      <c r="B436" s="29">
        <v>150101</v>
      </c>
      <c r="C436" s="121" t="s">
        <v>666</v>
      </c>
      <c r="D436" s="30" t="s">
        <v>556</v>
      </c>
      <c r="E436" s="146" t="s">
        <v>580</v>
      </c>
      <c r="F436" s="124"/>
      <c r="G436" s="107"/>
      <c r="H436" s="106"/>
      <c r="I436" s="149"/>
      <c r="J436" s="64"/>
      <c r="L436" s="64"/>
    </row>
    <row r="437" spans="1:12" s="147" customFormat="1" ht="15.75" hidden="1">
      <c r="A437" s="29"/>
      <c r="B437" s="29">
        <v>150101</v>
      </c>
      <c r="C437" s="121" t="s">
        <v>666</v>
      </c>
      <c r="D437" s="30" t="s">
        <v>556</v>
      </c>
      <c r="E437" s="146" t="s">
        <v>583</v>
      </c>
      <c r="F437" s="124"/>
      <c r="G437" s="107"/>
      <c r="H437" s="106"/>
      <c r="I437" s="145"/>
      <c r="J437" s="64"/>
      <c r="L437" s="64"/>
    </row>
    <row r="438" spans="1:12" s="147" customFormat="1" ht="15.75" hidden="1">
      <c r="A438" s="29"/>
      <c r="B438" s="29">
        <v>150101</v>
      </c>
      <c r="C438" s="121" t="s">
        <v>666</v>
      </c>
      <c r="D438" s="30" t="s">
        <v>556</v>
      </c>
      <c r="E438" s="146" t="s">
        <v>438</v>
      </c>
      <c r="F438" s="124"/>
      <c r="G438" s="107"/>
      <c r="H438" s="106"/>
      <c r="I438" s="145"/>
      <c r="J438" s="64"/>
      <c r="L438" s="64"/>
    </row>
    <row r="439" spans="1:12" s="147" customFormat="1" ht="15.75" hidden="1">
      <c r="A439" s="29"/>
      <c r="B439" s="29">
        <v>150101</v>
      </c>
      <c r="C439" s="121" t="s">
        <v>666</v>
      </c>
      <c r="D439" s="30" t="s">
        <v>556</v>
      </c>
      <c r="E439" s="146" t="s">
        <v>9</v>
      </c>
      <c r="F439" s="124"/>
      <c r="G439" s="107"/>
      <c r="H439" s="106"/>
      <c r="I439" s="145"/>
      <c r="J439" s="64"/>
      <c r="L439" s="64"/>
    </row>
    <row r="440" spans="1:12" s="147" customFormat="1" ht="15.75" hidden="1">
      <c r="A440" s="29"/>
      <c r="B440" s="29">
        <v>150101</v>
      </c>
      <c r="C440" s="121" t="s">
        <v>666</v>
      </c>
      <c r="D440" s="30" t="s">
        <v>556</v>
      </c>
      <c r="E440" s="146" t="s">
        <v>641</v>
      </c>
      <c r="F440" s="124"/>
      <c r="G440" s="107"/>
      <c r="H440" s="106"/>
      <c r="I440" s="145"/>
      <c r="J440" s="64"/>
      <c r="L440" s="64"/>
    </row>
    <row r="441" spans="1:12" s="147" customFormat="1" ht="15.75" hidden="1">
      <c r="A441" s="29"/>
      <c r="B441" s="29">
        <v>150101</v>
      </c>
      <c r="C441" s="121" t="s">
        <v>666</v>
      </c>
      <c r="D441" s="30" t="s">
        <v>556</v>
      </c>
      <c r="E441" s="146" t="s">
        <v>643</v>
      </c>
      <c r="F441" s="124"/>
      <c r="G441" s="107"/>
      <c r="H441" s="106"/>
      <c r="I441" s="145"/>
      <c r="J441" s="64"/>
      <c r="L441" s="64"/>
    </row>
    <row r="442" spans="1:12" s="147" customFormat="1" ht="15.75" hidden="1">
      <c r="A442" s="29"/>
      <c r="B442" s="29">
        <v>150101</v>
      </c>
      <c r="C442" s="121" t="s">
        <v>666</v>
      </c>
      <c r="D442" s="30" t="s">
        <v>556</v>
      </c>
      <c r="E442" s="146" t="s">
        <v>644</v>
      </c>
      <c r="F442" s="124"/>
      <c r="G442" s="107"/>
      <c r="H442" s="106"/>
      <c r="I442" s="145"/>
      <c r="J442" s="64"/>
      <c r="L442" s="64"/>
    </row>
    <row r="443" spans="1:12" s="147" customFormat="1" ht="15.75" hidden="1">
      <c r="A443" s="29"/>
      <c r="B443" s="29">
        <v>150101</v>
      </c>
      <c r="C443" s="121" t="s">
        <v>666</v>
      </c>
      <c r="D443" s="30" t="s">
        <v>556</v>
      </c>
      <c r="E443" s="146" t="s">
        <v>645</v>
      </c>
      <c r="F443" s="124"/>
      <c r="G443" s="107"/>
      <c r="H443" s="106"/>
      <c r="I443" s="145"/>
      <c r="J443" s="64"/>
      <c r="L443" s="64"/>
    </row>
    <row r="444" spans="1:12" s="147" customFormat="1" ht="15.75" hidden="1">
      <c r="A444" s="29"/>
      <c r="B444" s="29">
        <v>150101</v>
      </c>
      <c r="C444" s="121" t="s">
        <v>666</v>
      </c>
      <c r="D444" s="30" t="s">
        <v>556</v>
      </c>
      <c r="E444" s="146" t="s">
        <v>646</v>
      </c>
      <c r="F444" s="124"/>
      <c r="G444" s="107"/>
      <c r="H444" s="106"/>
      <c r="I444" s="145"/>
      <c r="J444" s="64"/>
      <c r="L444" s="64"/>
    </row>
    <row r="445" spans="1:12" s="147" customFormat="1" ht="15.75" hidden="1">
      <c r="A445" s="29"/>
      <c r="B445" s="29">
        <v>150101</v>
      </c>
      <c r="C445" s="121" t="s">
        <v>666</v>
      </c>
      <c r="D445" s="30" t="s">
        <v>556</v>
      </c>
      <c r="E445" s="146" t="s">
        <v>647</v>
      </c>
      <c r="F445" s="124"/>
      <c r="G445" s="107"/>
      <c r="H445" s="106"/>
      <c r="I445" s="145"/>
      <c r="J445" s="64"/>
      <c r="L445" s="64"/>
    </row>
    <row r="446" spans="1:12" s="147" customFormat="1" ht="15.75" hidden="1">
      <c r="A446" s="29"/>
      <c r="B446" s="29">
        <v>150101</v>
      </c>
      <c r="C446" s="121" t="s">
        <v>666</v>
      </c>
      <c r="D446" s="30" t="s">
        <v>556</v>
      </c>
      <c r="E446" s="146" t="s">
        <v>648</v>
      </c>
      <c r="F446" s="124"/>
      <c r="G446" s="107"/>
      <c r="H446" s="106"/>
      <c r="I446" s="145"/>
      <c r="J446" s="64"/>
      <c r="L446" s="64"/>
    </row>
    <row r="447" spans="1:12" s="147" customFormat="1" ht="15.75" hidden="1">
      <c r="A447" s="29"/>
      <c r="B447" s="29">
        <v>150101</v>
      </c>
      <c r="C447" s="121" t="s">
        <v>666</v>
      </c>
      <c r="D447" s="30" t="s">
        <v>556</v>
      </c>
      <c r="E447" s="146" t="s">
        <v>649</v>
      </c>
      <c r="F447" s="124"/>
      <c r="G447" s="107"/>
      <c r="H447" s="106"/>
      <c r="I447" s="145"/>
      <c r="J447" s="64"/>
      <c r="L447" s="64"/>
    </row>
    <row r="448" spans="1:12" s="147" customFormat="1" ht="15.75" hidden="1">
      <c r="A448" s="29"/>
      <c r="B448" s="29">
        <v>150101</v>
      </c>
      <c r="C448" s="121" t="s">
        <v>666</v>
      </c>
      <c r="D448" s="30" t="s">
        <v>556</v>
      </c>
      <c r="E448" s="146" t="s">
        <v>650</v>
      </c>
      <c r="F448" s="124"/>
      <c r="G448" s="107"/>
      <c r="H448" s="106"/>
      <c r="I448" s="145"/>
      <c r="J448" s="64"/>
      <c r="L448" s="64"/>
    </row>
    <row r="449" spans="1:12" s="147" customFormat="1" ht="15.75" hidden="1">
      <c r="A449" s="29"/>
      <c r="B449" s="29">
        <v>150101</v>
      </c>
      <c r="C449" s="121" t="s">
        <v>666</v>
      </c>
      <c r="D449" s="30" t="s">
        <v>556</v>
      </c>
      <c r="E449" s="146" t="s">
        <v>744</v>
      </c>
      <c r="F449" s="124"/>
      <c r="G449" s="107"/>
      <c r="H449" s="106"/>
      <c r="I449" s="145"/>
      <c r="J449" s="64"/>
      <c r="L449" s="64"/>
    </row>
    <row r="450" spans="1:12" s="147" customFormat="1" ht="15.75" hidden="1">
      <c r="A450" s="29"/>
      <c r="B450" s="29">
        <v>150101</v>
      </c>
      <c r="C450" s="121" t="s">
        <v>666</v>
      </c>
      <c r="D450" s="30" t="s">
        <v>556</v>
      </c>
      <c r="E450" s="146" t="s">
        <v>745</v>
      </c>
      <c r="F450" s="124"/>
      <c r="G450" s="107"/>
      <c r="H450" s="106"/>
      <c r="I450" s="145"/>
      <c r="J450" s="64"/>
      <c r="L450" s="64"/>
    </row>
    <row r="451" spans="1:12" s="147" customFormat="1" ht="45" customHeight="1" hidden="1">
      <c r="A451" s="29"/>
      <c r="B451" s="29">
        <v>150101</v>
      </c>
      <c r="C451" s="121" t="s">
        <v>666</v>
      </c>
      <c r="D451" s="30" t="s">
        <v>556</v>
      </c>
      <c r="E451" s="146" t="s">
        <v>45</v>
      </c>
      <c r="F451" s="124"/>
      <c r="G451" s="107"/>
      <c r="H451" s="106"/>
      <c r="I451" s="145"/>
      <c r="J451" s="148"/>
      <c r="L451" s="64"/>
    </row>
    <row r="452" spans="1:12" s="19" customFormat="1" ht="15.75" hidden="1">
      <c r="A452" s="14"/>
      <c r="B452" s="105">
        <v>150101</v>
      </c>
      <c r="C452" s="112" t="s">
        <v>666</v>
      </c>
      <c r="D452" s="79" t="s">
        <v>556</v>
      </c>
      <c r="E452" s="76" t="s">
        <v>651</v>
      </c>
      <c r="F452" s="43"/>
      <c r="G452" s="17" t="e">
        <f>100-(H452/F452)*100</f>
        <v>#DIV/0!</v>
      </c>
      <c r="H452" s="16"/>
      <c r="I452" s="16"/>
      <c r="J452" s="65"/>
      <c r="L452" s="65"/>
    </row>
    <row r="453" spans="1:12" s="19" customFormat="1" ht="15.75" hidden="1">
      <c r="A453" s="14"/>
      <c r="B453" s="125">
        <v>150101</v>
      </c>
      <c r="C453" s="126" t="s">
        <v>666</v>
      </c>
      <c r="D453" s="127" t="s">
        <v>556</v>
      </c>
      <c r="E453" s="76" t="s">
        <v>652</v>
      </c>
      <c r="F453" s="43"/>
      <c r="G453" s="17" t="e">
        <f>100-(H453/F453)*100</f>
        <v>#DIV/0!</v>
      </c>
      <c r="H453" s="16"/>
      <c r="I453" s="16"/>
      <c r="J453" s="65"/>
      <c r="L453" s="65"/>
    </row>
    <row r="454" spans="1:12" s="19" customFormat="1" ht="15.75" hidden="1">
      <c r="A454" s="14"/>
      <c r="B454" s="105">
        <v>150101</v>
      </c>
      <c r="C454" s="112" t="s">
        <v>666</v>
      </c>
      <c r="D454" s="79" t="s">
        <v>556</v>
      </c>
      <c r="E454" s="76" t="s">
        <v>694</v>
      </c>
      <c r="F454" s="43"/>
      <c r="G454" s="17" t="e">
        <f>100-(H454/F454)*100</f>
        <v>#DIV/0!</v>
      </c>
      <c r="H454" s="16"/>
      <c r="I454" s="16"/>
      <c r="J454" s="65"/>
      <c r="L454" s="65"/>
    </row>
    <row r="455" spans="1:12" s="19" customFormat="1" ht="15.75" hidden="1">
      <c r="A455" s="14"/>
      <c r="B455" s="105">
        <v>150101</v>
      </c>
      <c r="C455" s="112" t="s">
        <v>666</v>
      </c>
      <c r="D455" s="79" t="s">
        <v>556</v>
      </c>
      <c r="E455" s="76" t="s">
        <v>653</v>
      </c>
      <c r="F455" s="43"/>
      <c r="G455" s="17" t="e">
        <f>100-(H455/F455)*100</f>
        <v>#DIV/0!</v>
      </c>
      <c r="H455" s="16"/>
      <c r="I455" s="16"/>
      <c r="J455" s="65"/>
      <c r="L455" s="65"/>
    </row>
    <row r="456" spans="1:12" s="19" customFormat="1" ht="30.75" hidden="1">
      <c r="A456" s="14"/>
      <c r="B456" s="14" t="s">
        <v>400</v>
      </c>
      <c r="C456" s="112" t="s">
        <v>686</v>
      </c>
      <c r="D456" s="15" t="s">
        <v>401</v>
      </c>
      <c r="E456" s="76" t="s">
        <v>401</v>
      </c>
      <c r="F456" s="16"/>
      <c r="G456" s="17"/>
      <c r="H456" s="16"/>
      <c r="I456" s="18"/>
      <c r="J456" s="65"/>
      <c r="L456" s="65"/>
    </row>
    <row r="457" spans="1:12" s="19" customFormat="1" ht="45.75" hidden="1">
      <c r="A457" s="14"/>
      <c r="B457" s="14">
        <v>170703</v>
      </c>
      <c r="C457" s="112" t="s">
        <v>687</v>
      </c>
      <c r="D457" s="79" t="s">
        <v>642</v>
      </c>
      <c r="E457" s="141"/>
      <c r="F457" s="16"/>
      <c r="G457" s="17"/>
      <c r="H457" s="16"/>
      <c r="I457" s="18"/>
      <c r="J457" s="68">
        <f>'[1]Місто'!$O$279</f>
        <v>80951410</v>
      </c>
      <c r="K457" s="52">
        <f>I458+I459+I460+I461+I471+I473+I475+I476+I478+I479+I480+I493+I457</f>
        <v>55750092</v>
      </c>
      <c r="L457" s="68">
        <f>J457-K457</f>
        <v>25201318</v>
      </c>
    </row>
    <row r="458" spans="1:12" s="19" customFormat="1" ht="45.75" hidden="1">
      <c r="A458" s="14"/>
      <c r="B458" s="14">
        <v>170703</v>
      </c>
      <c r="C458" s="112" t="s">
        <v>687</v>
      </c>
      <c r="D458" s="79" t="s">
        <v>642</v>
      </c>
      <c r="E458" s="141"/>
      <c r="F458" s="16"/>
      <c r="G458" s="17"/>
      <c r="H458" s="16"/>
      <c r="I458" s="18"/>
      <c r="J458" s="68"/>
      <c r="L458" s="65"/>
    </row>
    <row r="459" spans="1:12" s="19" customFormat="1" ht="45.75" hidden="1">
      <c r="A459" s="14"/>
      <c r="B459" s="14">
        <v>170703</v>
      </c>
      <c r="C459" s="112" t="s">
        <v>687</v>
      </c>
      <c r="D459" s="79" t="s">
        <v>642</v>
      </c>
      <c r="E459" s="141"/>
      <c r="F459" s="16"/>
      <c r="G459" s="17"/>
      <c r="H459" s="16"/>
      <c r="I459" s="18"/>
      <c r="J459" s="68"/>
      <c r="L459" s="65"/>
    </row>
    <row r="460" spans="1:12" s="19" customFormat="1" ht="45.75" hidden="1">
      <c r="A460" s="14"/>
      <c r="B460" s="14">
        <v>170703</v>
      </c>
      <c r="C460" s="112" t="s">
        <v>687</v>
      </c>
      <c r="D460" s="79" t="s">
        <v>642</v>
      </c>
      <c r="E460" s="141"/>
      <c r="F460" s="16"/>
      <c r="G460" s="17"/>
      <c r="H460" s="16"/>
      <c r="I460" s="18"/>
      <c r="J460" s="68"/>
      <c r="L460" s="65"/>
    </row>
    <row r="461" spans="1:12" s="19" customFormat="1" ht="45.75" hidden="1">
      <c r="A461" s="14"/>
      <c r="B461" s="14">
        <v>170703</v>
      </c>
      <c r="C461" s="112" t="s">
        <v>687</v>
      </c>
      <c r="D461" s="79" t="s">
        <v>642</v>
      </c>
      <c r="E461" s="141"/>
      <c r="F461" s="16"/>
      <c r="G461" s="17"/>
      <c r="H461" s="16"/>
      <c r="I461" s="18"/>
      <c r="J461" s="68"/>
      <c r="L461" s="65"/>
    </row>
    <row r="462" spans="1:12" s="19" customFormat="1" ht="45.75" hidden="1">
      <c r="A462" s="14"/>
      <c r="B462" s="14">
        <v>170703</v>
      </c>
      <c r="C462" s="112" t="s">
        <v>687</v>
      </c>
      <c r="D462" s="79" t="s">
        <v>642</v>
      </c>
      <c r="E462" s="141" t="s">
        <v>495</v>
      </c>
      <c r="F462" s="16"/>
      <c r="G462" s="17" t="e">
        <f aca="true" t="shared" si="7" ref="G462:G492">100-(H462/F462)*100</f>
        <v>#DIV/0!</v>
      </c>
      <c r="H462" s="72"/>
      <c r="I462" s="72"/>
      <c r="J462" s="65"/>
      <c r="L462" s="65"/>
    </row>
    <row r="463" spans="1:12" s="19" customFormat="1" ht="45.75" hidden="1">
      <c r="A463" s="14"/>
      <c r="B463" s="14">
        <v>170703</v>
      </c>
      <c r="C463" s="112" t="s">
        <v>687</v>
      </c>
      <c r="D463" s="79" t="s">
        <v>642</v>
      </c>
      <c r="E463" s="141" t="s">
        <v>488</v>
      </c>
      <c r="F463" s="16"/>
      <c r="G463" s="17" t="e">
        <f t="shared" si="7"/>
        <v>#DIV/0!</v>
      </c>
      <c r="H463" s="16"/>
      <c r="I463" s="72"/>
      <c r="J463" s="65"/>
      <c r="L463" s="65"/>
    </row>
    <row r="464" spans="1:12" s="19" customFormat="1" ht="48" customHeight="1" hidden="1">
      <c r="A464" s="14"/>
      <c r="B464" s="14">
        <v>170703</v>
      </c>
      <c r="C464" s="112" t="s">
        <v>687</v>
      </c>
      <c r="D464" s="79" t="s">
        <v>642</v>
      </c>
      <c r="E464" s="141" t="s">
        <v>489</v>
      </c>
      <c r="F464" s="16"/>
      <c r="G464" s="17"/>
      <c r="H464" s="72"/>
      <c r="I464" s="72">
        <f>483470-483470</f>
        <v>0</v>
      </c>
      <c r="J464" s="65"/>
      <c r="L464" s="65"/>
    </row>
    <row r="465" spans="1:12" s="19" customFormat="1" ht="75.75" hidden="1">
      <c r="A465" s="14"/>
      <c r="B465" s="14">
        <v>150101</v>
      </c>
      <c r="C465" s="112" t="s">
        <v>666</v>
      </c>
      <c r="D465" s="79" t="s">
        <v>642</v>
      </c>
      <c r="E465" s="141" t="s">
        <v>490</v>
      </c>
      <c r="F465" s="16"/>
      <c r="G465" s="17" t="e">
        <f t="shared" si="7"/>
        <v>#DIV/0!</v>
      </c>
      <c r="H465" s="16"/>
      <c r="I465" s="72"/>
      <c r="J465" s="65"/>
      <c r="L465" s="65"/>
    </row>
    <row r="466" spans="1:12" s="19" customFormat="1" ht="45.75" hidden="1">
      <c r="A466" s="14"/>
      <c r="B466" s="14">
        <v>170703</v>
      </c>
      <c r="C466" s="112" t="s">
        <v>687</v>
      </c>
      <c r="D466" s="79" t="s">
        <v>642</v>
      </c>
      <c r="E466" s="141" t="s">
        <v>508</v>
      </c>
      <c r="F466" s="16"/>
      <c r="G466" s="17" t="e">
        <f t="shared" si="7"/>
        <v>#DIV/0!</v>
      </c>
      <c r="H466" s="16"/>
      <c r="I466" s="72"/>
      <c r="J466" s="65"/>
      <c r="L466" s="65"/>
    </row>
    <row r="467" spans="1:12" s="19" customFormat="1" ht="45.75" hidden="1">
      <c r="A467" s="14"/>
      <c r="B467" s="14">
        <v>170703</v>
      </c>
      <c r="C467" s="112" t="s">
        <v>687</v>
      </c>
      <c r="D467" s="79" t="s">
        <v>642</v>
      </c>
      <c r="E467" s="141" t="s">
        <v>708</v>
      </c>
      <c r="F467" s="16"/>
      <c r="G467" s="17" t="e">
        <f t="shared" si="7"/>
        <v>#DIV/0!</v>
      </c>
      <c r="H467" s="16"/>
      <c r="I467" s="72"/>
      <c r="J467" s="65"/>
      <c r="L467" s="65"/>
    </row>
    <row r="468" spans="1:12" s="19" customFormat="1" ht="45.75" hidden="1">
      <c r="A468" s="14"/>
      <c r="B468" s="14">
        <v>170703</v>
      </c>
      <c r="C468" s="112" t="s">
        <v>687</v>
      </c>
      <c r="D468" s="79" t="s">
        <v>642</v>
      </c>
      <c r="E468" s="141" t="s">
        <v>722</v>
      </c>
      <c r="F468" s="16"/>
      <c r="G468" s="17" t="e">
        <f t="shared" si="7"/>
        <v>#DIV/0!</v>
      </c>
      <c r="H468" s="72"/>
      <c r="I468" s="72"/>
      <c r="J468" s="65"/>
      <c r="L468" s="65"/>
    </row>
    <row r="469" spans="1:12" s="19" customFormat="1" ht="45.75" hidden="1">
      <c r="A469" s="14"/>
      <c r="B469" s="14">
        <v>170703</v>
      </c>
      <c r="C469" s="112" t="s">
        <v>687</v>
      </c>
      <c r="D469" s="79" t="s">
        <v>642</v>
      </c>
      <c r="E469" s="141" t="s">
        <v>86</v>
      </c>
      <c r="F469" s="16"/>
      <c r="G469" s="17" t="e">
        <f t="shared" si="7"/>
        <v>#DIV/0!</v>
      </c>
      <c r="H469" s="16"/>
      <c r="I469" s="72"/>
      <c r="J469" s="65"/>
      <c r="L469" s="65"/>
    </row>
    <row r="470" spans="1:12" s="19" customFormat="1" ht="45.75" hidden="1">
      <c r="A470" s="14"/>
      <c r="B470" s="14">
        <v>170703</v>
      </c>
      <c r="C470" s="112" t="s">
        <v>687</v>
      </c>
      <c r="D470" s="79" t="s">
        <v>642</v>
      </c>
      <c r="E470" s="141" t="s">
        <v>2</v>
      </c>
      <c r="F470" s="16"/>
      <c r="G470" s="17" t="e">
        <f t="shared" si="7"/>
        <v>#DIV/0!</v>
      </c>
      <c r="H470" s="16"/>
      <c r="I470" s="72"/>
      <c r="J470" s="65"/>
      <c r="L470" s="65"/>
    </row>
    <row r="471" spans="1:12" s="19" customFormat="1" ht="48" customHeight="1" hidden="1">
      <c r="A471" s="153"/>
      <c r="B471" s="47">
        <v>170703</v>
      </c>
      <c r="C471" s="116" t="s">
        <v>687</v>
      </c>
      <c r="D471" s="78" t="s">
        <v>642</v>
      </c>
      <c r="E471" s="155" t="s">
        <v>115</v>
      </c>
      <c r="F471" s="18">
        <f>19953440-19953440</f>
        <v>0</v>
      </c>
      <c r="G471" s="48" t="e">
        <f t="shared" si="7"/>
        <v>#DIV/0!</v>
      </c>
      <c r="H471" s="18">
        <f>19463528-19463528</f>
        <v>0</v>
      </c>
      <c r="I471" s="18">
        <f>11142522-11142522</f>
        <v>0</v>
      </c>
      <c r="L471" s="65"/>
    </row>
    <row r="472" spans="1:12" s="19" customFormat="1" ht="45.75" hidden="1">
      <c r="A472" s="14"/>
      <c r="B472" s="14">
        <v>170703</v>
      </c>
      <c r="C472" s="112" t="s">
        <v>687</v>
      </c>
      <c r="D472" s="79" t="s">
        <v>642</v>
      </c>
      <c r="E472" s="141" t="s">
        <v>492</v>
      </c>
      <c r="F472" s="16"/>
      <c r="G472" s="17" t="e">
        <f t="shared" si="7"/>
        <v>#DIV/0!</v>
      </c>
      <c r="H472" s="72"/>
      <c r="I472" s="72"/>
      <c r="J472" s="65"/>
      <c r="L472" s="65"/>
    </row>
    <row r="473" spans="1:12" s="19" customFormat="1" ht="45.75">
      <c r="A473" s="14"/>
      <c r="B473" s="14">
        <v>170703</v>
      </c>
      <c r="C473" s="112" t="s">
        <v>687</v>
      </c>
      <c r="D473" s="79" t="s">
        <v>642</v>
      </c>
      <c r="E473" s="76" t="s">
        <v>190</v>
      </c>
      <c r="F473" s="16">
        <v>18400142</v>
      </c>
      <c r="G473" s="17">
        <f t="shared" si="7"/>
        <v>0.8868844599134036</v>
      </c>
      <c r="H473" s="72">
        <v>18236954</v>
      </c>
      <c r="I473" s="72">
        <v>18236954</v>
      </c>
      <c r="J473" s="82">
        <f>SUM(I471:I493)</f>
        <v>80951410</v>
      </c>
      <c r="K473" s="52">
        <f>J473-'[1]Місто'!$O$279</f>
        <v>0</v>
      </c>
      <c r="L473" s="65"/>
    </row>
    <row r="474" spans="1:12" s="19" customFormat="1" ht="45.75" hidden="1">
      <c r="A474" s="14"/>
      <c r="B474" s="14">
        <v>170703</v>
      </c>
      <c r="C474" s="112" t="s">
        <v>687</v>
      </c>
      <c r="D474" s="79" t="s">
        <v>642</v>
      </c>
      <c r="E474" s="141" t="s">
        <v>496</v>
      </c>
      <c r="F474" s="16"/>
      <c r="G474" s="17" t="e">
        <f t="shared" si="7"/>
        <v>#DIV/0!</v>
      </c>
      <c r="H474" s="16"/>
      <c r="I474" s="72"/>
      <c r="J474" s="65"/>
      <c r="L474" s="65"/>
    </row>
    <row r="475" spans="1:12" s="19" customFormat="1" ht="45.75" hidden="1">
      <c r="A475" s="153"/>
      <c r="B475" s="47">
        <v>170703</v>
      </c>
      <c r="C475" s="116" t="s">
        <v>687</v>
      </c>
      <c r="D475" s="78" t="s">
        <v>642</v>
      </c>
      <c r="E475" s="155" t="s">
        <v>116</v>
      </c>
      <c r="F475" s="18">
        <f>12445330-12445330</f>
        <v>0</v>
      </c>
      <c r="G475" s="48" t="e">
        <f t="shared" si="7"/>
        <v>#DIV/0!</v>
      </c>
      <c r="H475" s="18">
        <f>12236390-12236390</f>
        <v>0</v>
      </c>
      <c r="I475" s="73">
        <f>6000000-6000000</f>
        <v>0</v>
      </c>
      <c r="J475" s="65"/>
      <c r="L475" s="65"/>
    </row>
    <row r="476" spans="1:12" s="19" customFormat="1" ht="45.75" hidden="1">
      <c r="A476" s="153"/>
      <c r="B476" s="47">
        <v>170703</v>
      </c>
      <c r="C476" s="116" t="s">
        <v>687</v>
      </c>
      <c r="D476" s="78" t="s">
        <v>642</v>
      </c>
      <c r="E476" s="155" t="s">
        <v>117</v>
      </c>
      <c r="F476" s="18">
        <f>36530842-36530842</f>
        <v>0</v>
      </c>
      <c r="G476" s="48" t="e">
        <f t="shared" si="7"/>
        <v>#DIV/0!</v>
      </c>
      <c r="H476" s="18">
        <f>36147463-36147463</f>
        <v>0</v>
      </c>
      <c r="I476" s="73">
        <f>21100145-19547488-1552657</f>
        <v>0</v>
      </c>
      <c r="J476" s="65"/>
      <c r="L476" s="65"/>
    </row>
    <row r="477" spans="1:12" s="19" customFormat="1" ht="45.75">
      <c r="A477" s="14"/>
      <c r="B477" s="14">
        <v>170703</v>
      </c>
      <c r="C477" s="112" t="s">
        <v>687</v>
      </c>
      <c r="D477" s="79" t="s">
        <v>642</v>
      </c>
      <c r="E477" s="76" t="s">
        <v>708</v>
      </c>
      <c r="F477" s="16">
        <v>22485048</v>
      </c>
      <c r="G477" s="17">
        <f t="shared" si="7"/>
        <v>2.162001166286146</v>
      </c>
      <c r="H477" s="16">
        <v>21998921</v>
      </c>
      <c r="I477" s="72">
        <f>6443650+3900</f>
        <v>6447550</v>
      </c>
      <c r="J477" s="65"/>
      <c r="L477" s="65"/>
    </row>
    <row r="478" spans="1:12" s="19" customFormat="1" ht="45.75">
      <c r="A478" s="14"/>
      <c r="B478" s="14">
        <v>170703</v>
      </c>
      <c r="C478" s="112" t="s">
        <v>687</v>
      </c>
      <c r="D478" s="79" t="s">
        <v>642</v>
      </c>
      <c r="E478" s="76" t="s">
        <v>122</v>
      </c>
      <c r="F478" s="16">
        <v>4336847</v>
      </c>
      <c r="G478" s="17">
        <f t="shared" si="7"/>
        <v>80.46124292602437</v>
      </c>
      <c r="H478" s="16">
        <v>847366</v>
      </c>
      <c r="I478" s="72">
        <v>847366</v>
      </c>
      <c r="J478" s="65"/>
      <c r="L478" s="65"/>
    </row>
    <row r="479" spans="1:12" s="19" customFormat="1" ht="45.75">
      <c r="A479" s="14"/>
      <c r="B479" s="14">
        <v>170703</v>
      </c>
      <c r="C479" s="112" t="s">
        <v>687</v>
      </c>
      <c r="D479" s="79" t="s">
        <v>642</v>
      </c>
      <c r="E479" s="76" t="s">
        <v>722</v>
      </c>
      <c r="F479" s="16">
        <v>5021420</v>
      </c>
      <c r="G479" s="17">
        <f t="shared" si="7"/>
        <v>63.385177897885455</v>
      </c>
      <c r="H479" s="16">
        <v>1838584</v>
      </c>
      <c r="I479" s="72">
        <v>1838584</v>
      </c>
      <c r="J479" s="65"/>
      <c r="L479" s="65"/>
    </row>
    <row r="480" spans="1:12" s="19" customFormat="1" ht="45.75">
      <c r="A480" s="14"/>
      <c r="B480" s="14">
        <v>170703</v>
      </c>
      <c r="C480" s="112" t="s">
        <v>687</v>
      </c>
      <c r="D480" s="79" t="s">
        <v>642</v>
      </c>
      <c r="E480" s="76" t="s">
        <v>2</v>
      </c>
      <c r="F480" s="16">
        <v>621234</v>
      </c>
      <c r="G480" s="17">
        <f t="shared" si="7"/>
        <v>66.40959767173078</v>
      </c>
      <c r="H480" s="16">
        <v>208675</v>
      </c>
      <c r="I480" s="72">
        <v>208675</v>
      </c>
      <c r="J480" s="65"/>
      <c r="L480" s="65"/>
    </row>
    <row r="481" spans="1:12" s="19" customFormat="1" ht="45.75">
      <c r="A481" s="14"/>
      <c r="B481" s="14">
        <v>170703</v>
      </c>
      <c r="C481" s="112" t="s">
        <v>687</v>
      </c>
      <c r="D481" s="79" t="s">
        <v>642</v>
      </c>
      <c r="E481" s="76" t="s">
        <v>126</v>
      </c>
      <c r="F481" s="16">
        <v>2337186</v>
      </c>
      <c r="G481" s="17">
        <f t="shared" si="7"/>
        <v>56.30266482855879</v>
      </c>
      <c r="H481" s="16">
        <v>1021288</v>
      </c>
      <c r="I481" s="72">
        <f>1268705-247417</f>
        <v>1021288</v>
      </c>
      <c r="J481" s="65"/>
      <c r="L481" s="65"/>
    </row>
    <row r="482" spans="1:12" s="19" customFormat="1" ht="75.75">
      <c r="A482" s="14"/>
      <c r="B482" s="14">
        <v>170703</v>
      </c>
      <c r="C482" s="112" t="s">
        <v>687</v>
      </c>
      <c r="D482" s="79" t="s">
        <v>642</v>
      </c>
      <c r="E482" s="76" t="s">
        <v>127</v>
      </c>
      <c r="F482" s="16">
        <v>10418873</v>
      </c>
      <c r="G482" s="17">
        <f t="shared" si="7"/>
        <v>2.859090421775946</v>
      </c>
      <c r="H482" s="16">
        <v>10120988</v>
      </c>
      <c r="I482" s="72">
        <f>10418873-297885</f>
        <v>10120988</v>
      </c>
      <c r="J482" s="65"/>
      <c r="L482" s="65"/>
    </row>
    <row r="483" spans="1:12" s="19" customFormat="1" ht="47.25" customHeight="1">
      <c r="A483" s="47"/>
      <c r="B483" s="47">
        <v>170703</v>
      </c>
      <c r="C483" s="116" t="s">
        <v>687</v>
      </c>
      <c r="D483" s="78" t="s">
        <v>642</v>
      </c>
      <c r="E483" s="78" t="s">
        <v>139</v>
      </c>
      <c r="F483" s="18">
        <v>10322506</v>
      </c>
      <c r="G483" s="48">
        <f t="shared" si="7"/>
        <v>0</v>
      </c>
      <c r="H483" s="18">
        <v>10322506</v>
      </c>
      <c r="I483" s="18">
        <v>922506</v>
      </c>
      <c r="J483" s="65"/>
      <c r="L483" s="65"/>
    </row>
    <row r="484" spans="1:12" s="19" customFormat="1" ht="60.75">
      <c r="A484" s="47"/>
      <c r="B484" s="47">
        <v>170703</v>
      </c>
      <c r="C484" s="116" t="s">
        <v>687</v>
      </c>
      <c r="D484" s="78" t="s">
        <v>642</v>
      </c>
      <c r="E484" s="78" t="s">
        <v>147</v>
      </c>
      <c r="F484" s="18">
        <v>34577490</v>
      </c>
      <c r="G484" s="48">
        <f t="shared" si="7"/>
        <v>0</v>
      </c>
      <c r="H484" s="18">
        <v>34577490</v>
      </c>
      <c r="I484" s="18">
        <v>400000</v>
      </c>
      <c r="J484" s="65"/>
      <c r="L484" s="65"/>
    </row>
    <row r="485" spans="1:12" s="19" customFormat="1" ht="45.75">
      <c r="A485" s="47"/>
      <c r="B485" s="47">
        <v>170703</v>
      </c>
      <c r="C485" s="116" t="s">
        <v>687</v>
      </c>
      <c r="D485" s="78" t="s">
        <v>642</v>
      </c>
      <c r="E485" s="78" t="s">
        <v>140</v>
      </c>
      <c r="F485" s="18">
        <v>14319566</v>
      </c>
      <c r="G485" s="48">
        <f t="shared" si="7"/>
        <v>0</v>
      </c>
      <c r="H485" s="18">
        <v>14319566</v>
      </c>
      <c r="I485" s="18">
        <v>3508465</v>
      </c>
      <c r="J485" s="65"/>
      <c r="L485" s="65"/>
    </row>
    <row r="486" spans="1:12" s="19" customFormat="1" ht="45.75">
      <c r="A486" s="47"/>
      <c r="B486" s="47">
        <v>170703</v>
      </c>
      <c r="C486" s="116" t="s">
        <v>687</v>
      </c>
      <c r="D486" s="78" t="s">
        <v>642</v>
      </c>
      <c r="E486" s="78" t="s">
        <v>141</v>
      </c>
      <c r="F486" s="18">
        <v>300000</v>
      </c>
      <c r="G486" s="48">
        <f t="shared" si="7"/>
        <v>0</v>
      </c>
      <c r="H486" s="18">
        <v>300000</v>
      </c>
      <c r="I486" s="18">
        <v>300000</v>
      </c>
      <c r="J486" s="65"/>
      <c r="L486" s="65"/>
    </row>
    <row r="487" spans="1:12" s="19" customFormat="1" ht="45.75">
      <c r="A487" s="47"/>
      <c r="B487" s="47">
        <v>170703</v>
      </c>
      <c r="C487" s="116" t="s">
        <v>687</v>
      </c>
      <c r="D487" s="78" t="s">
        <v>642</v>
      </c>
      <c r="E487" s="78" t="s">
        <v>142</v>
      </c>
      <c r="F487" s="18">
        <v>300000</v>
      </c>
      <c r="G487" s="48">
        <f t="shared" si="7"/>
        <v>0</v>
      </c>
      <c r="H487" s="18">
        <v>300000</v>
      </c>
      <c r="I487" s="18">
        <v>300000</v>
      </c>
      <c r="J487" s="65"/>
      <c r="L487" s="65"/>
    </row>
    <row r="488" spans="1:12" s="19" customFormat="1" ht="45.75">
      <c r="A488" s="47"/>
      <c r="B488" s="47">
        <v>170703</v>
      </c>
      <c r="C488" s="116" t="s">
        <v>687</v>
      </c>
      <c r="D488" s="78" t="s">
        <v>642</v>
      </c>
      <c r="E488" s="78" t="s">
        <v>143</v>
      </c>
      <c r="F488" s="18">
        <v>419165</v>
      </c>
      <c r="G488" s="48">
        <f t="shared" si="7"/>
        <v>0</v>
      </c>
      <c r="H488" s="18">
        <v>419165</v>
      </c>
      <c r="I488" s="18">
        <v>419165</v>
      </c>
      <c r="J488" s="65"/>
      <c r="L488" s="65"/>
    </row>
    <row r="489" spans="1:12" s="19" customFormat="1" ht="45.75">
      <c r="A489" s="47"/>
      <c r="B489" s="47">
        <v>170703</v>
      </c>
      <c r="C489" s="116" t="s">
        <v>687</v>
      </c>
      <c r="D489" s="78" t="s">
        <v>642</v>
      </c>
      <c r="E489" s="78" t="s">
        <v>144</v>
      </c>
      <c r="F489" s="18">
        <v>429356</v>
      </c>
      <c r="G489" s="48">
        <f t="shared" si="7"/>
        <v>0</v>
      </c>
      <c r="H489" s="18">
        <v>429356</v>
      </c>
      <c r="I489" s="18">
        <v>429356</v>
      </c>
      <c r="J489" s="65"/>
      <c r="L489" s="65"/>
    </row>
    <row r="490" spans="1:12" s="19" customFormat="1" ht="45.75">
      <c r="A490" s="47"/>
      <c r="B490" s="47">
        <v>170703</v>
      </c>
      <c r="C490" s="116" t="s">
        <v>687</v>
      </c>
      <c r="D490" s="78" t="s">
        <v>642</v>
      </c>
      <c r="E490" s="78" t="s">
        <v>148</v>
      </c>
      <c r="F490" s="18">
        <v>300000</v>
      </c>
      <c r="G490" s="48">
        <f t="shared" si="7"/>
        <v>0</v>
      </c>
      <c r="H490" s="18">
        <v>300000</v>
      </c>
      <c r="I490" s="18">
        <v>300000</v>
      </c>
      <c r="J490" s="65"/>
      <c r="L490" s="65"/>
    </row>
    <row r="491" spans="1:12" s="19" customFormat="1" ht="45.75">
      <c r="A491" s="47"/>
      <c r="B491" s="47">
        <v>170703</v>
      </c>
      <c r="C491" s="116" t="s">
        <v>687</v>
      </c>
      <c r="D491" s="78" t="s">
        <v>642</v>
      </c>
      <c r="E491" s="78" t="s">
        <v>145</v>
      </c>
      <c r="F491" s="18">
        <v>480000</v>
      </c>
      <c r="G491" s="48">
        <f t="shared" si="7"/>
        <v>0</v>
      </c>
      <c r="H491" s="18">
        <v>480000</v>
      </c>
      <c r="I491" s="18">
        <v>480000</v>
      </c>
      <c r="J491" s="65"/>
      <c r="L491" s="65"/>
    </row>
    <row r="492" spans="1:12" s="19" customFormat="1" ht="45.75">
      <c r="A492" s="47"/>
      <c r="B492" s="47">
        <v>170703</v>
      </c>
      <c r="C492" s="116" t="s">
        <v>687</v>
      </c>
      <c r="D492" s="78" t="s">
        <v>642</v>
      </c>
      <c r="E492" s="78" t="s">
        <v>146</v>
      </c>
      <c r="F492" s="18">
        <v>552000</v>
      </c>
      <c r="G492" s="48">
        <f t="shared" si="7"/>
        <v>0</v>
      </c>
      <c r="H492" s="18">
        <v>552000</v>
      </c>
      <c r="I492" s="18">
        <v>552000</v>
      </c>
      <c r="J492" s="65"/>
      <c r="L492" s="65"/>
    </row>
    <row r="493" spans="1:12" s="19" customFormat="1" ht="47.25" customHeight="1">
      <c r="A493" s="47"/>
      <c r="B493" s="14">
        <v>170703</v>
      </c>
      <c r="C493" s="112" t="s">
        <v>687</v>
      </c>
      <c r="D493" s="79" t="s">
        <v>642</v>
      </c>
      <c r="E493" s="76" t="s">
        <v>709</v>
      </c>
      <c r="F493" s="16"/>
      <c r="G493" s="17"/>
      <c r="H493" s="16"/>
      <c r="I493" s="18">
        <f>'[1]Місто'!$O$279-I458-I459-I460-I471-I473-I475-I476-I478-I479-I480-I461-I457-I477-I481-I482-I483-I484-I485-I486-I487-I488-I489-I490-I491-I492</f>
        <v>34618513</v>
      </c>
      <c r="J493" s="65"/>
      <c r="L493" s="65"/>
    </row>
    <row r="494" spans="1:12" s="19" customFormat="1" ht="45.75">
      <c r="A494" s="47"/>
      <c r="B494" s="14">
        <v>180409</v>
      </c>
      <c r="C494" s="112" t="s">
        <v>666</v>
      </c>
      <c r="D494" s="15" t="s">
        <v>403</v>
      </c>
      <c r="E494" s="76" t="s">
        <v>415</v>
      </c>
      <c r="F494" s="16"/>
      <c r="G494" s="17"/>
      <c r="H494" s="16"/>
      <c r="I494" s="16">
        <f>I497+I498+I500</f>
        <v>4839436</v>
      </c>
      <c r="J494" s="65"/>
      <c r="L494" s="65"/>
    </row>
    <row r="495" spans="1:12" s="19" customFormat="1" ht="15.75">
      <c r="A495" s="47"/>
      <c r="B495" s="14"/>
      <c r="C495" s="51"/>
      <c r="D495" s="15"/>
      <c r="E495" s="76" t="s">
        <v>446</v>
      </c>
      <c r="F495" s="16"/>
      <c r="G495" s="17"/>
      <c r="H495" s="16"/>
      <c r="I495" s="18"/>
      <c r="J495" s="65"/>
      <c r="L495" s="65"/>
    </row>
    <row r="496" spans="1:9" s="86" customFormat="1" ht="15.75" hidden="1">
      <c r="A496" s="156"/>
      <c r="B496" s="84"/>
      <c r="C496" s="119"/>
      <c r="D496" s="85"/>
      <c r="E496" s="76" t="s">
        <v>18</v>
      </c>
      <c r="F496" s="72"/>
      <c r="G496" s="74"/>
      <c r="H496" s="72"/>
      <c r="I496" s="73"/>
    </row>
    <row r="497" spans="1:9" s="86" customFormat="1" ht="45.75">
      <c r="A497" s="156"/>
      <c r="B497" s="70"/>
      <c r="C497" s="117"/>
      <c r="D497" s="155"/>
      <c r="E497" s="155" t="s">
        <v>149</v>
      </c>
      <c r="F497" s="73"/>
      <c r="G497" s="94"/>
      <c r="H497" s="73"/>
      <c r="I497" s="73">
        <f>44095430-39515430</f>
        <v>4580000</v>
      </c>
    </row>
    <row r="498" spans="1:9" s="86" customFormat="1" ht="30.75">
      <c r="A498" s="84"/>
      <c r="B498" s="84"/>
      <c r="C498" s="119"/>
      <c r="D498" s="85"/>
      <c r="E498" s="76" t="s">
        <v>324</v>
      </c>
      <c r="F498" s="72"/>
      <c r="G498" s="74"/>
      <c r="H498" s="72"/>
      <c r="I498" s="73">
        <v>83436</v>
      </c>
    </row>
    <row r="499" spans="1:9" s="86" customFormat="1" ht="15.75" hidden="1">
      <c r="A499" s="84"/>
      <c r="B499" s="84"/>
      <c r="C499" s="119"/>
      <c r="D499" s="85"/>
      <c r="E499" s="76" t="s">
        <v>20</v>
      </c>
      <c r="F499" s="72"/>
      <c r="G499" s="74"/>
      <c r="H499" s="72"/>
      <c r="I499" s="72"/>
    </row>
    <row r="500" spans="1:9" s="86" customFormat="1" ht="30.75">
      <c r="A500" s="84"/>
      <c r="B500" s="84"/>
      <c r="C500" s="119"/>
      <c r="D500" s="85"/>
      <c r="E500" s="76" t="s">
        <v>325</v>
      </c>
      <c r="F500" s="72"/>
      <c r="G500" s="74"/>
      <c r="H500" s="72"/>
      <c r="I500" s="72">
        <v>176000</v>
      </c>
    </row>
    <row r="501" spans="1:9" s="86" customFormat="1" ht="15.75" hidden="1">
      <c r="A501" s="84"/>
      <c r="B501" s="84"/>
      <c r="C501" s="119"/>
      <c r="D501" s="85"/>
      <c r="E501" s="76" t="s">
        <v>21</v>
      </c>
      <c r="F501" s="72"/>
      <c r="G501" s="74"/>
      <c r="H501" s="72"/>
      <c r="I501" s="72"/>
    </row>
    <row r="502" spans="1:9" s="86" customFormat="1" ht="15.75" hidden="1">
      <c r="A502" s="84"/>
      <c r="B502" s="84"/>
      <c r="C502" s="119"/>
      <c r="D502" s="85"/>
      <c r="E502" s="76" t="s">
        <v>22</v>
      </c>
      <c r="F502" s="72"/>
      <c r="G502" s="74"/>
      <c r="H502" s="72"/>
      <c r="I502" s="72"/>
    </row>
    <row r="503" spans="1:12" s="19" customFormat="1" ht="33" customHeight="1" hidden="1">
      <c r="A503" s="14"/>
      <c r="B503" s="14"/>
      <c r="C503" s="51"/>
      <c r="D503" s="15"/>
      <c r="E503" s="76" t="s">
        <v>19</v>
      </c>
      <c r="F503" s="16"/>
      <c r="G503" s="17"/>
      <c r="H503" s="16"/>
      <c r="I503" s="18"/>
      <c r="J503" s="65"/>
      <c r="L503" s="65"/>
    </row>
    <row r="504" spans="1:12" s="19" customFormat="1" ht="15.75" hidden="1">
      <c r="A504" s="14"/>
      <c r="B504" s="14">
        <v>200700</v>
      </c>
      <c r="C504" s="112" t="s">
        <v>672</v>
      </c>
      <c r="D504" s="15" t="s">
        <v>478</v>
      </c>
      <c r="E504" s="76" t="s">
        <v>555</v>
      </c>
      <c r="F504" s="16"/>
      <c r="G504" s="17"/>
      <c r="H504" s="16"/>
      <c r="I504" s="18">
        <f>'[1]Місто'!$O$284</f>
        <v>0</v>
      </c>
      <c r="J504" s="65"/>
      <c r="L504" s="65"/>
    </row>
    <row r="505" spans="1:12" s="19" customFormat="1" ht="15.75">
      <c r="A505" s="14"/>
      <c r="B505" s="14">
        <v>250404</v>
      </c>
      <c r="C505" s="112" t="s">
        <v>688</v>
      </c>
      <c r="D505" s="79" t="s">
        <v>659</v>
      </c>
      <c r="E505" s="76" t="s">
        <v>555</v>
      </c>
      <c r="F505" s="16"/>
      <c r="G505" s="17"/>
      <c r="H505" s="16"/>
      <c r="I505" s="18">
        <f>'[1]Місто'!$O$290</f>
        <v>341697</v>
      </c>
      <c r="J505" s="65"/>
      <c r="L505" s="65"/>
    </row>
    <row r="506" spans="1:12" s="24" customFormat="1" ht="31.5">
      <c r="A506" s="21"/>
      <c r="B506" s="21" t="s">
        <v>409</v>
      </c>
      <c r="C506" s="118"/>
      <c r="D506" s="22" t="s">
        <v>410</v>
      </c>
      <c r="E506" s="23"/>
      <c r="F506" s="23"/>
      <c r="G506" s="25"/>
      <c r="H506" s="23"/>
      <c r="I506" s="23">
        <f>I507</f>
        <v>28941</v>
      </c>
      <c r="J506" s="62">
        <f>I506-'[1]Місто'!$O$298</f>
        <v>0</v>
      </c>
      <c r="L506" s="64"/>
    </row>
    <row r="507" spans="1:12" s="19" customFormat="1" ht="15.75">
      <c r="A507" s="14"/>
      <c r="B507" s="14" t="s">
        <v>553</v>
      </c>
      <c r="C507" s="112" t="s">
        <v>665</v>
      </c>
      <c r="D507" s="15" t="s">
        <v>554</v>
      </c>
      <c r="E507" s="15" t="s">
        <v>555</v>
      </c>
      <c r="F507" s="16"/>
      <c r="G507" s="17"/>
      <c r="H507" s="16"/>
      <c r="I507" s="18">
        <f>'[1]Місто'!$O$300</f>
        <v>28941</v>
      </c>
      <c r="J507" s="65"/>
      <c r="L507" s="65"/>
    </row>
    <row r="508" spans="1:12" s="19" customFormat="1" ht="15.75" hidden="1">
      <c r="A508" s="14"/>
      <c r="B508" s="14"/>
      <c r="C508" s="51"/>
      <c r="D508" s="15"/>
      <c r="E508" s="15" t="s">
        <v>558</v>
      </c>
      <c r="F508" s="16"/>
      <c r="G508" s="17"/>
      <c r="H508" s="16"/>
      <c r="I508" s="18"/>
      <c r="J508" s="65"/>
      <c r="L508" s="65"/>
    </row>
    <row r="509" spans="1:12" s="19" customFormat="1" ht="15.75" hidden="1">
      <c r="A509" s="14"/>
      <c r="B509" s="14"/>
      <c r="C509" s="51"/>
      <c r="D509" s="15"/>
      <c r="E509" s="15"/>
      <c r="F509" s="16"/>
      <c r="G509" s="74"/>
      <c r="H509" s="16"/>
      <c r="I509" s="18"/>
      <c r="J509" s="65"/>
      <c r="L509" s="65"/>
    </row>
    <row r="510" spans="1:12" s="19" customFormat="1" ht="31.5">
      <c r="A510" s="21"/>
      <c r="B510" s="21" t="s">
        <v>461</v>
      </c>
      <c r="C510" s="118"/>
      <c r="D510" s="22" t="s">
        <v>462</v>
      </c>
      <c r="E510" s="22"/>
      <c r="F510" s="23"/>
      <c r="G510" s="25"/>
      <c r="H510" s="23"/>
      <c r="I510" s="23">
        <f>I512+I514+I519+I511</f>
        <v>2462330</v>
      </c>
      <c r="J510" s="68">
        <f>'[1]Місто'!$O$309-I510</f>
        <v>0</v>
      </c>
      <c r="K510" s="52"/>
      <c r="L510" s="68"/>
    </row>
    <row r="511" spans="1:12" s="19" customFormat="1" ht="15.75">
      <c r="A511" s="14"/>
      <c r="B511" s="14" t="s">
        <v>553</v>
      </c>
      <c r="C511" s="112" t="s">
        <v>665</v>
      </c>
      <c r="D511" s="15" t="s">
        <v>554</v>
      </c>
      <c r="E511" s="15" t="s">
        <v>555</v>
      </c>
      <c r="F511" s="16"/>
      <c r="G511" s="17"/>
      <c r="H511" s="16"/>
      <c r="I511" s="18">
        <f>'[1]Місто'!$O$311</f>
        <v>104770</v>
      </c>
      <c r="J511" s="65"/>
      <c r="L511" s="65"/>
    </row>
    <row r="512" spans="1:12" s="19" customFormat="1" ht="30.75">
      <c r="A512" s="14"/>
      <c r="B512" s="14">
        <v>150202</v>
      </c>
      <c r="C512" s="112" t="s">
        <v>689</v>
      </c>
      <c r="D512" s="15" t="s">
        <v>592</v>
      </c>
      <c r="E512" s="15" t="s">
        <v>593</v>
      </c>
      <c r="F512" s="16"/>
      <c r="G512" s="17"/>
      <c r="H512" s="16"/>
      <c r="I512" s="18">
        <f>'[1]Місто'!$O$313</f>
        <v>2357560</v>
      </c>
      <c r="J512" s="65"/>
      <c r="L512" s="65"/>
    </row>
    <row r="513" spans="1:12" s="19" customFormat="1" ht="15.75" hidden="1">
      <c r="A513" s="14"/>
      <c r="B513" s="14"/>
      <c r="C513" s="51"/>
      <c r="D513" s="15"/>
      <c r="E513" s="15" t="s">
        <v>558</v>
      </c>
      <c r="F513" s="16"/>
      <c r="G513" s="17"/>
      <c r="H513" s="16"/>
      <c r="I513" s="37"/>
      <c r="J513" s="65"/>
      <c r="L513" s="65"/>
    </row>
    <row r="514" spans="1:12" s="19" customFormat="1" ht="15.75" hidden="1">
      <c r="A514" s="14"/>
      <c r="B514" s="14" t="s">
        <v>396</v>
      </c>
      <c r="C514" s="112" t="s">
        <v>688</v>
      </c>
      <c r="D514" s="15" t="s">
        <v>397</v>
      </c>
      <c r="E514" s="15" t="s">
        <v>501</v>
      </c>
      <c r="F514" s="16"/>
      <c r="G514" s="17"/>
      <c r="H514" s="16"/>
      <c r="I514" s="37">
        <f>'[1]Місто'!$O$317</f>
        <v>0</v>
      </c>
      <c r="J514" s="65"/>
      <c r="L514" s="65"/>
    </row>
    <row r="515" spans="1:12" s="19" customFormat="1" ht="15.75" hidden="1">
      <c r="A515" s="14"/>
      <c r="B515" s="14"/>
      <c r="C515" s="51"/>
      <c r="D515" s="15"/>
      <c r="E515" s="15" t="s">
        <v>558</v>
      </c>
      <c r="F515" s="16"/>
      <c r="G515" s="17"/>
      <c r="H515" s="16"/>
      <c r="I515" s="37"/>
      <c r="J515" s="65"/>
      <c r="L515" s="65"/>
    </row>
    <row r="516" spans="1:12" s="19" customFormat="1" ht="31.5">
      <c r="A516" s="21"/>
      <c r="B516" s="21" t="s">
        <v>411</v>
      </c>
      <c r="C516" s="118"/>
      <c r="D516" s="53" t="s">
        <v>412</v>
      </c>
      <c r="E516" s="53"/>
      <c r="F516" s="53"/>
      <c r="G516" s="53"/>
      <c r="H516" s="53"/>
      <c r="I516" s="77">
        <f>I517</f>
        <v>15861</v>
      </c>
      <c r="J516" s="68">
        <f>I516-'[1]Місто'!$O$323</f>
        <v>0</v>
      </c>
      <c r="L516" s="65"/>
    </row>
    <row r="517" spans="1:12" s="19" customFormat="1" ht="15.75">
      <c r="A517" s="14"/>
      <c r="B517" s="14" t="s">
        <v>553</v>
      </c>
      <c r="C517" s="112" t="s">
        <v>665</v>
      </c>
      <c r="D517" s="15" t="s">
        <v>554</v>
      </c>
      <c r="E517" s="15" t="s">
        <v>555</v>
      </c>
      <c r="F517" s="16"/>
      <c r="G517" s="17"/>
      <c r="H517" s="16"/>
      <c r="I517" s="18">
        <f>'[1]Місто'!$O$325</f>
        <v>15861</v>
      </c>
      <c r="J517" s="65"/>
      <c r="L517" s="65"/>
    </row>
    <row r="518" spans="1:12" s="19" customFormat="1" ht="15.75" hidden="1">
      <c r="A518" s="14"/>
      <c r="B518" s="14"/>
      <c r="C518" s="51"/>
      <c r="D518" s="15"/>
      <c r="E518" s="15" t="s">
        <v>558</v>
      </c>
      <c r="F518" s="16"/>
      <c r="G518" s="17"/>
      <c r="H518" s="16"/>
      <c r="I518" s="18"/>
      <c r="J518" s="65"/>
      <c r="L518" s="65"/>
    </row>
    <row r="519" spans="1:12" s="19" customFormat="1" ht="30.75" hidden="1">
      <c r="A519" s="14"/>
      <c r="B519" s="14">
        <v>250404</v>
      </c>
      <c r="C519" s="112" t="s">
        <v>688</v>
      </c>
      <c r="D519" s="79" t="s">
        <v>659</v>
      </c>
      <c r="E519" s="76" t="s">
        <v>660</v>
      </c>
      <c r="F519" s="16"/>
      <c r="G519" s="17"/>
      <c r="H519" s="16"/>
      <c r="I519" s="18">
        <f>'[1]Місто'!$O$318</f>
        <v>0</v>
      </c>
      <c r="J519" s="65"/>
      <c r="L519" s="65"/>
    </row>
    <row r="520" spans="1:12" s="19" customFormat="1" ht="15.75" hidden="1">
      <c r="A520" s="14"/>
      <c r="B520" s="21">
        <v>50</v>
      </c>
      <c r="C520" s="118"/>
      <c r="D520" s="53" t="s">
        <v>721</v>
      </c>
      <c r="E520" s="53"/>
      <c r="F520" s="23"/>
      <c r="G520" s="23"/>
      <c r="H520" s="23"/>
      <c r="I520" s="23">
        <f>I521</f>
        <v>0</v>
      </c>
      <c r="J520" s="68">
        <f>'[1]Місто'!$O$320-I520</f>
        <v>0</v>
      </c>
      <c r="L520" s="65"/>
    </row>
    <row r="521" spans="1:12" s="19" customFormat="1" ht="15.75" hidden="1">
      <c r="A521" s="14"/>
      <c r="B521" s="14">
        <v>10116</v>
      </c>
      <c r="C521" s="112" t="s">
        <v>665</v>
      </c>
      <c r="D521" s="15" t="s">
        <v>554</v>
      </c>
      <c r="E521" s="76"/>
      <c r="F521" s="16"/>
      <c r="G521" s="17"/>
      <c r="H521" s="16"/>
      <c r="I521" s="18">
        <f>'[1]Місто'!$O$322</f>
        <v>0</v>
      </c>
      <c r="J521" s="65"/>
      <c r="L521" s="65"/>
    </row>
    <row r="522" spans="1:12" s="19" customFormat="1" ht="31.5">
      <c r="A522" s="21"/>
      <c r="B522" s="21">
        <v>60</v>
      </c>
      <c r="C522" s="118"/>
      <c r="D522" s="53" t="s">
        <v>586</v>
      </c>
      <c r="E522" s="53"/>
      <c r="F522" s="23">
        <f>SUM(F524:F534)</f>
        <v>0</v>
      </c>
      <c r="G522" s="23"/>
      <c r="H522" s="23">
        <f>SUM(H524:H534)</f>
        <v>0</v>
      </c>
      <c r="I522" s="23">
        <f>SUM(I523:I534)</f>
        <v>39000</v>
      </c>
      <c r="J522" s="68">
        <f>'[1]Місто'!$O$328-I522</f>
        <v>0</v>
      </c>
      <c r="L522" s="65"/>
    </row>
    <row r="523" spans="1:12" s="19" customFormat="1" ht="15.75">
      <c r="A523" s="14"/>
      <c r="B523" s="14" t="s">
        <v>553</v>
      </c>
      <c r="C523" s="112" t="s">
        <v>665</v>
      </c>
      <c r="D523" s="15" t="s">
        <v>554</v>
      </c>
      <c r="E523" s="15" t="s">
        <v>555</v>
      </c>
      <c r="F523" s="16"/>
      <c r="G523" s="17"/>
      <c r="H523" s="16"/>
      <c r="I523" s="18">
        <f>'[1]Місто'!$O$330</f>
        <v>39000</v>
      </c>
      <c r="J523" s="65"/>
      <c r="L523" s="65"/>
    </row>
    <row r="524" spans="1:12" s="19" customFormat="1" ht="15.75" hidden="1">
      <c r="A524" s="14"/>
      <c r="B524" s="14"/>
      <c r="C524" s="112"/>
      <c r="D524" s="79"/>
      <c r="E524" s="79"/>
      <c r="F524" s="18"/>
      <c r="G524" s="74"/>
      <c r="H524" s="16"/>
      <c r="I524" s="18"/>
      <c r="J524" s="65"/>
      <c r="L524" s="65"/>
    </row>
    <row r="525" spans="1:12" s="19" customFormat="1" ht="15.75" hidden="1">
      <c r="A525" s="14"/>
      <c r="B525" s="14"/>
      <c r="C525" s="112"/>
      <c r="D525" s="79"/>
      <c r="E525" s="79"/>
      <c r="F525" s="18"/>
      <c r="G525" s="74"/>
      <c r="H525" s="18"/>
      <c r="I525" s="18"/>
      <c r="J525" s="65"/>
      <c r="L525" s="65"/>
    </row>
    <row r="526" spans="1:12" s="19" customFormat="1" ht="15.75" hidden="1">
      <c r="A526" s="14"/>
      <c r="B526" s="14"/>
      <c r="C526" s="112"/>
      <c r="D526" s="79"/>
      <c r="E526" s="79"/>
      <c r="F526" s="16"/>
      <c r="G526" s="74"/>
      <c r="H526" s="16"/>
      <c r="I526" s="73"/>
      <c r="J526" s="65"/>
      <c r="L526" s="65"/>
    </row>
    <row r="527" spans="1:12" s="19" customFormat="1" ht="15.75" hidden="1">
      <c r="A527" s="14"/>
      <c r="B527" s="14"/>
      <c r="C527" s="112"/>
      <c r="D527" s="79"/>
      <c r="E527" s="79"/>
      <c r="F527" s="16"/>
      <c r="G527" s="74"/>
      <c r="H527" s="16"/>
      <c r="I527" s="73"/>
      <c r="J527" s="65"/>
      <c r="L527" s="65"/>
    </row>
    <row r="528" spans="1:12" s="19" customFormat="1" ht="45.75" hidden="1">
      <c r="A528" s="14"/>
      <c r="B528" s="14">
        <v>200700</v>
      </c>
      <c r="C528" s="112" t="s">
        <v>672</v>
      </c>
      <c r="D528" s="79" t="s">
        <v>617</v>
      </c>
      <c r="E528" s="79" t="s">
        <v>737</v>
      </c>
      <c r="F528" s="72"/>
      <c r="G528" s="74" t="e">
        <f aca="true" t="shared" si="8" ref="G528:G534">100-(H528/F528)*100</f>
        <v>#DIV/0!</v>
      </c>
      <c r="H528" s="72"/>
      <c r="I528" s="73"/>
      <c r="J528" s="65"/>
      <c r="L528" s="65"/>
    </row>
    <row r="529" spans="1:12" s="19" customFormat="1" ht="60.75" hidden="1">
      <c r="A529" s="14"/>
      <c r="B529" s="14">
        <v>200700</v>
      </c>
      <c r="C529" s="112" t="s">
        <v>672</v>
      </c>
      <c r="D529" s="79" t="s">
        <v>617</v>
      </c>
      <c r="E529" s="15" t="s">
        <v>476</v>
      </c>
      <c r="F529" s="16"/>
      <c r="G529" s="74" t="e">
        <f t="shared" si="8"/>
        <v>#DIV/0!</v>
      </c>
      <c r="H529" s="16"/>
      <c r="I529" s="73"/>
      <c r="J529" s="65"/>
      <c r="L529" s="65"/>
    </row>
    <row r="530" spans="1:12" s="19" customFormat="1" ht="45.75" hidden="1">
      <c r="A530" s="14"/>
      <c r="B530" s="14">
        <v>200700</v>
      </c>
      <c r="C530" s="112" t="s">
        <v>672</v>
      </c>
      <c r="D530" s="15" t="s">
        <v>478</v>
      </c>
      <c r="E530" s="79" t="s">
        <v>724</v>
      </c>
      <c r="F530" s="18"/>
      <c r="G530" s="74"/>
      <c r="H530" s="18"/>
      <c r="I530" s="73">
        <f>942000-942000</f>
        <v>0</v>
      </c>
      <c r="J530" s="65"/>
      <c r="L530" s="65"/>
    </row>
    <row r="531" spans="1:12" s="19" customFormat="1" ht="45.75" hidden="1">
      <c r="A531" s="14"/>
      <c r="B531" s="14">
        <v>200700</v>
      </c>
      <c r="C531" s="112" t="s">
        <v>672</v>
      </c>
      <c r="D531" s="79" t="s">
        <v>617</v>
      </c>
      <c r="E531" s="79" t="s">
        <v>738</v>
      </c>
      <c r="F531" s="18"/>
      <c r="G531" s="74" t="e">
        <f t="shared" si="8"/>
        <v>#DIV/0!</v>
      </c>
      <c r="H531" s="18"/>
      <c r="I531" s="18"/>
      <c r="J531" s="65"/>
      <c r="L531" s="65"/>
    </row>
    <row r="532" spans="1:12" s="19" customFormat="1" ht="45.75" hidden="1">
      <c r="A532" s="14"/>
      <c r="B532" s="14">
        <v>200700</v>
      </c>
      <c r="C532" s="112" t="s">
        <v>672</v>
      </c>
      <c r="D532" s="79" t="s">
        <v>617</v>
      </c>
      <c r="E532" s="79" t="s">
        <v>0</v>
      </c>
      <c r="F532" s="18"/>
      <c r="G532" s="74" t="e">
        <f t="shared" si="8"/>
        <v>#DIV/0!</v>
      </c>
      <c r="H532" s="18"/>
      <c r="I532" s="18"/>
      <c r="J532" s="65"/>
      <c r="L532" s="65"/>
    </row>
    <row r="533" spans="1:12" s="19" customFormat="1" ht="45.75" hidden="1">
      <c r="A533" s="14"/>
      <c r="B533" s="14">
        <v>200700</v>
      </c>
      <c r="C533" s="112" t="s">
        <v>672</v>
      </c>
      <c r="D533" s="79" t="s">
        <v>617</v>
      </c>
      <c r="E533" s="15" t="s">
        <v>477</v>
      </c>
      <c r="F533" s="18"/>
      <c r="G533" s="74" t="e">
        <f t="shared" si="8"/>
        <v>#DIV/0!</v>
      </c>
      <c r="H533" s="18"/>
      <c r="I533" s="18"/>
      <c r="J533" s="65"/>
      <c r="L533" s="65"/>
    </row>
    <row r="534" spans="1:12" s="19" customFormat="1" ht="45.75" hidden="1">
      <c r="A534" s="14"/>
      <c r="B534" s="14">
        <v>200700</v>
      </c>
      <c r="C534" s="112" t="s">
        <v>672</v>
      </c>
      <c r="D534" s="79" t="s">
        <v>617</v>
      </c>
      <c r="E534" s="79" t="s">
        <v>615</v>
      </c>
      <c r="F534" s="18"/>
      <c r="G534" s="74" t="e">
        <f t="shared" si="8"/>
        <v>#DIV/0!</v>
      </c>
      <c r="H534" s="18"/>
      <c r="I534" s="18"/>
      <c r="J534" s="65"/>
      <c r="L534" s="65"/>
    </row>
    <row r="535" spans="1:12" s="19" customFormat="1" ht="15.75" hidden="1">
      <c r="A535" s="14"/>
      <c r="B535" s="14"/>
      <c r="C535" s="51"/>
      <c r="D535" s="15"/>
      <c r="E535" s="15"/>
      <c r="F535" s="16"/>
      <c r="G535" s="17"/>
      <c r="H535" s="16"/>
      <c r="I535" s="18"/>
      <c r="J535" s="65"/>
      <c r="L535" s="65"/>
    </row>
    <row r="536" spans="1:12" s="19" customFormat="1" ht="15.75" hidden="1">
      <c r="A536" s="14"/>
      <c r="B536" s="14"/>
      <c r="C536" s="51"/>
      <c r="D536" s="15"/>
      <c r="E536" s="15"/>
      <c r="F536" s="16"/>
      <c r="G536" s="17"/>
      <c r="H536" s="16"/>
      <c r="I536" s="18"/>
      <c r="J536" s="65"/>
      <c r="L536" s="65"/>
    </row>
    <row r="537" spans="1:12" s="19" customFormat="1" ht="15.75" hidden="1">
      <c r="A537" s="14"/>
      <c r="B537" s="14"/>
      <c r="C537" s="51"/>
      <c r="D537" s="15"/>
      <c r="E537" s="15"/>
      <c r="F537" s="16"/>
      <c r="G537" s="17"/>
      <c r="H537" s="16"/>
      <c r="I537" s="18"/>
      <c r="J537" s="65"/>
      <c r="L537" s="65"/>
    </row>
    <row r="538" spans="1:12" s="19" customFormat="1" ht="30.75" hidden="1">
      <c r="A538" s="14"/>
      <c r="B538" s="14">
        <v>150101</v>
      </c>
      <c r="C538" s="51"/>
      <c r="D538" s="15" t="s">
        <v>475</v>
      </c>
      <c r="E538" s="79"/>
      <c r="F538" s="16"/>
      <c r="G538" s="17"/>
      <c r="H538" s="16"/>
      <c r="I538" s="18"/>
      <c r="J538" s="65"/>
      <c r="L538" s="65"/>
    </row>
    <row r="539" spans="1:12" s="19" customFormat="1" ht="15.75" hidden="1">
      <c r="A539" s="14"/>
      <c r="B539" s="14"/>
      <c r="C539" s="51"/>
      <c r="D539" s="15"/>
      <c r="E539" s="79"/>
      <c r="F539" s="16"/>
      <c r="G539" s="17"/>
      <c r="H539" s="16"/>
      <c r="I539" s="18"/>
      <c r="J539" s="65"/>
      <c r="L539" s="65"/>
    </row>
    <row r="540" spans="1:12" s="24" customFormat="1" ht="47.25">
      <c r="A540" s="21"/>
      <c r="B540" s="21">
        <v>65</v>
      </c>
      <c r="C540" s="118"/>
      <c r="D540" s="22" t="s">
        <v>413</v>
      </c>
      <c r="E540" s="22"/>
      <c r="F540" s="23">
        <f>SUM(F541:F558)</f>
        <v>250740392</v>
      </c>
      <c r="G540" s="23"/>
      <c r="H540" s="23">
        <f>SUM(H541:H558)</f>
        <v>248953198</v>
      </c>
      <c r="I540" s="23">
        <f>SUM(I541:I558)+I562</f>
        <v>58551653</v>
      </c>
      <c r="J540" s="62">
        <f>'[1]Місто'!$O$344-I540</f>
        <v>0</v>
      </c>
      <c r="K540" s="31">
        <f>I543+I545+I546+I548+I549+I550+I551+I554+I544+I552+I553</f>
        <v>20425566</v>
      </c>
      <c r="L540" s="62">
        <f>'[1]Місто'!$O$352-K540</f>
        <v>0</v>
      </c>
    </row>
    <row r="541" spans="1:12" s="19" customFormat="1" ht="15.75">
      <c r="A541" s="14"/>
      <c r="B541" s="14" t="s">
        <v>553</v>
      </c>
      <c r="C541" s="112" t="s">
        <v>665</v>
      </c>
      <c r="D541" s="15" t="s">
        <v>554</v>
      </c>
      <c r="E541" s="79" t="s">
        <v>555</v>
      </c>
      <c r="F541" s="16"/>
      <c r="G541" s="17"/>
      <c r="H541" s="16"/>
      <c r="I541" s="18">
        <f>'[1]Місто'!$O$346</f>
        <v>13000</v>
      </c>
      <c r="J541" s="65"/>
      <c r="L541" s="65"/>
    </row>
    <row r="542" spans="1:12" s="19" customFormat="1" ht="15.75" hidden="1">
      <c r="A542" s="14"/>
      <c r="B542" s="14" t="s">
        <v>396</v>
      </c>
      <c r="C542" s="51"/>
      <c r="D542" s="38" t="s">
        <v>397</v>
      </c>
      <c r="E542" s="38" t="s">
        <v>555</v>
      </c>
      <c r="F542" s="16"/>
      <c r="G542" s="17"/>
      <c r="H542" s="16"/>
      <c r="I542" s="18"/>
      <c r="J542" s="65"/>
      <c r="L542" s="65"/>
    </row>
    <row r="543" spans="1:12" s="19" customFormat="1" ht="45.75">
      <c r="A543" s="14"/>
      <c r="B543" s="14">
        <v>150101</v>
      </c>
      <c r="C543" s="128" t="s">
        <v>666</v>
      </c>
      <c r="D543" s="41" t="s">
        <v>556</v>
      </c>
      <c r="E543" s="79" t="s">
        <v>750</v>
      </c>
      <c r="F543" s="88">
        <v>4081525</v>
      </c>
      <c r="G543" s="17">
        <f>100-(H543/F543)*100</f>
        <v>30.80645102014566</v>
      </c>
      <c r="H543" s="18">
        <v>2824152</v>
      </c>
      <c r="I543" s="18">
        <v>2695443</v>
      </c>
      <c r="J543" s="65"/>
      <c r="L543" s="65"/>
    </row>
    <row r="544" spans="1:12" s="19" customFormat="1" ht="30.75">
      <c r="A544" s="14"/>
      <c r="B544" s="14">
        <v>150101</v>
      </c>
      <c r="C544" s="128" t="s">
        <v>666</v>
      </c>
      <c r="D544" s="41" t="s">
        <v>556</v>
      </c>
      <c r="E544" s="79" t="s">
        <v>26</v>
      </c>
      <c r="F544" s="88">
        <v>1612586</v>
      </c>
      <c r="G544" s="17">
        <f>100-(H544/F544)*100</f>
        <v>0</v>
      </c>
      <c r="H544" s="18">
        <v>1612586</v>
      </c>
      <c r="I544" s="18">
        <v>1612586</v>
      </c>
      <c r="J544" s="65"/>
      <c r="L544" s="65"/>
    </row>
    <row r="545" spans="1:12" s="19" customFormat="1" ht="45.75" hidden="1">
      <c r="A545" s="14"/>
      <c r="B545" s="14">
        <v>150101</v>
      </c>
      <c r="C545" s="128" t="s">
        <v>666</v>
      </c>
      <c r="D545" s="41" t="s">
        <v>556</v>
      </c>
      <c r="E545" s="79" t="s">
        <v>701</v>
      </c>
      <c r="F545" s="130"/>
      <c r="G545" s="74" t="e">
        <f aca="true" t="shared" si="9" ref="G545:G554">100-(H545/F545)*100</f>
        <v>#DIV/0!</v>
      </c>
      <c r="H545" s="73"/>
      <c r="I545" s="73"/>
      <c r="J545" s="65"/>
      <c r="L545" s="65"/>
    </row>
    <row r="546" spans="1:12" s="19" customFormat="1" ht="30.75" hidden="1">
      <c r="A546" s="14"/>
      <c r="B546" s="14">
        <v>150101</v>
      </c>
      <c r="C546" s="128" t="s">
        <v>666</v>
      </c>
      <c r="D546" s="41" t="s">
        <v>556</v>
      </c>
      <c r="E546" s="79" t="s">
        <v>702</v>
      </c>
      <c r="F546" s="43"/>
      <c r="G546" s="17" t="e">
        <f t="shared" si="9"/>
        <v>#DIV/0!</v>
      </c>
      <c r="H546" s="16"/>
      <c r="I546" s="18"/>
      <c r="J546" s="65"/>
      <c r="L546" s="65"/>
    </row>
    <row r="547" spans="1:12" s="19" customFormat="1" ht="124.5" customHeight="1" hidden="1">
      <c r="A547" s="14"/>
      <c r="B547" s="14">
        <v>150101</v>
      </c>
      <c r="C547" s="129"/>
      <c r="D547" s="41" t="s">
        <v>556</v>
      </c>
      <c r="E547" s="79" t="s">
        <v>528</v>
      </c>
      <c r="F547" s="43"/>
      <c r="G547" s="17"/>
      <c r="H547" s="16"/>
      <c r="I547" s="18"/>
      <c r="J547" s="65"/>
      <c r="L547" s="65"/>
    </row>
    <row r="548" spans="1:12" s="19" customFormat="1" ht="30.75" hidden="1">
      <c r="A548" s="14"/>
      <c r="B548" s="14">
        <v>150101</v>
      </c>
      <c r="C548" s="128" t="s">
        <v>666</v>
      </c>
      <c r="D548" s="41" t="s">
        <v>556</v>
      </c>
      <c r="E548" s="79" t="s">
        <v>700</v>
      </c>
      <c r="F548" s="88"/>
      <c r="G548" s="18"/>
      <c r="H548" s="18"/>
      <c r="I548" s="18"/>
      <c r="J548" s="65"/>
      <c r="L548" s="65"/>
    </row>
    <row r="549" spans="1:12" s="19" customFormat="1" ht="60.75">
      <c r="A549" s="14"/>
      <c r="B549" s="14">
        <v>150101</v>
      </c>
      <c r="C549" s="112" t="s">
        <v>666</v>
      </c>
      <c r="D549" s="45" t="s">
        <v>556</v>
      </c>
      <c r="E549" s="79" t="s">
        <v>204</v>
      </c>
      <c r="F549" s="88">
        <v>58058738</v>
      </c>
      <c r="G549" s="48">
        <f t="shared" si="9"/>
        <v>0.5999096983472185</v>
      </c>
      <c r="H549" s="18">
        <v>57710438</v>
      </c>
      <c r="I549" s="18">
        <v>5000000</v>
      </c>
      <c r="J549" s="65"/>
      <c r="L549" s="65"/>
    </row>
    <row r="550" spans="1:12" s="19" customFormat="1" ht="30.75" hidden="1">
      <c r="A550" s="14"/>
      <c r="B550" s="14">
        <v>150101</v>
      </c>
      <c r="C550" s="112" t="s">
        <v>666</v>
      </c>
      <c r="D550" s="15" t="s">
        <v>556</v>
      </c>
      <c r="E550" s="79" t="s">
        <v>656</v>
      </c>
      <c r="F550" s="88"/>
      <c r="G550" s="48" t="e">
        <f t="shared" si="9"/>
        <v>#DIV/0!</v>
      </c>
      <c r="H550" s="18"/>
      <c r="I550" s="18"/>
      <c r="J550" s="65"/>
      <c r="L550" s="65"/>
    </row>
    <row r="551" spans="1:12" s="19" customFormat="1" ht="68.25" customHeight="1">
      <c r="A551" s="14"/>
      <c r="B551" s="14">
        <v>150101</v>
      </c>
      <c r="C551" s="112" t="s">
        <v>666</v>
      </c>
      <c r="D551" s="15" t="s">
        <v>556</v>
      </c>
      <c r="E551" s="79" t="s">
        <v>205</v>
      </c>
      <c r="F551" s="88">
        <v>5299058</v>
      </c>
      <c r="G551" s="48">
        <f t="shared" si="9"/>
        <v>3.425533368383597</v>
      </c>
      <c r="H551" s="18">
        <v>5117537</v>
      </c>
      <c r="I551" s="18">
        <f>6596454-1478917</f>
        <v>5117537</v>
      </c>
      <c r="J551" s="65"/>
      <c r="L551" s="65"/>
    </row>
    <row r="552" spans="1:12" s="19" customFormat="1" ht="45.75">
      <c r="A552" s="14"/>
      <c r="B552" s="14">
        <v>150101</v>
      </c>
      <c r="C552" s="112" t="s">
        <v>666</v>
      </c>
      <c r="D552" s="15" t="s">
        <v>556</v>
      </c>
      <c r="E552" s="79" t="s">
        <v>137</v>
      </c>
      <c r="F552" s="88">
        <v>86340883</v>
      </c>
      <c r="G552" s="18">
        <f t="shared" si="9"/>
        <v>0</v>
      </c>
      <c r="H552" s="88">
        <v>86340883</v>
      </c>
      <c r="I552" s="18">
        <v>3000000</v>
      </c>
      <c r="J552" s="65"/>
      <c r="L552" s="65"/>
    </row>
    <row r="553" spans="1:12" s="19" customFormat="1" ht="30.75">
      <c r="A553" s="14"/>
      <c r="B553" s="14">
        <v>150101</v>
      </c>
      <c r="C553" s="112" t="s">
        <v>666</v>
      </c>
      <c r="D553" s="15" t="s">
        <v>556</v>
      </c>
      <c r="E553" s="79" t="s">
        <v>138</v>
      </c>
      <c r="F553" s="88">
        <v>95347602</v>
      </c>
      <c r="G553" s="18">
        <f t="shared" si="9"/>
        <v>0</v>
      </c>
      <c r="H553" s="88">
        <v>95347602</v>
      </c>
      <c r="I553" s="18">
        <v>3000000</v>
      </c>
      <c r="J553" s="65"/>
      <c r="L553" s="65"/>
    </row>
    <row r="554" spans="1:12" s="19" customFormat="1" ht="15.75" hidden="1">
      <c r="A554" s="14"/>
      <c r="B554" s="14">
        <v>150101</v>
      </c>
      <c r="C554" s="112" t="s">
        <v>666</v>
      </c>
      <c r="D554" s="15" t="s">
        <v>556</v>
      </c>
      <c r="E554" s="79"/>
      <c r="F554" s="73"/>
      <c r="G554" s="73" t="e">
        <f t="shared" si="9"/>
        <v>#DIV/0!</v>
      </c>
      <c r="H554" s="73"/>
      <c r="I554" s="73"/>
      <c r="J554" s="65"/>
      <c r="L554" s="65"/>
    </row>
    <row r="555" spans="1:12" s="19" customFormat="1" ht="18" customHeight="1">
      <c r="A555" s="14"/>
      <c r="B555" s="14">
        <v>171000</v>
      </c>
      <c r="C555" s="112" t="s">
        <v>690</v>
      </c>
      <c r="D555" s="15" t="s">
        <v>414</v>
      </c>
      <c r="E555" s="79" t="s">
        <v>555</v>
      </c>
      <c r="F555" s="16"/>
      <c r="G555" s="17"/>
      <c r="H555" s="16"/>
      <c r="I555" s="18">
        <f>'[1]Місто'!$O$354</f>
        <v>10522935</v>
      </c>
      <c r="J555" s="65"/>
      <c r="L555" s="65"/>
    </row>
    <row r="556" spans="1:12" s="19" customFormat="1" ht="15.75" hidden="1">
      <c r="A556" s="14"/>
      <c r="B556" s="14"/>
      <c r="C556" s="51"/>
      <c r="D556" s="15"/>
      <c r="E556" s="79" t="s">
        <v>558</v>
      </c>
      <c r="F556" s="16"/>
      <c r="G556" s="17"/>
      <c r="H556" s="16"/>
      <c r="I556" s="18"/>
      <c r="J556" s="65"/>
      <c r="L556" s="65"/>
    </row>
    <row r="557" spans="1:12" s="19" customFormat="1" ht="15.75" hidden="1">
      <c r="A557" s="14"/>
      <c r="B557" s="14">
        <v>170603</v>
      </c>
      <c r="C557" s="112" t="s">
        <v>733</v>
      </c>
      <c r="D557" s="15" t="s">
        <v>734</v>
      </c>
      <c r="E557" s="79" t="s">
        <v>555</v>
      </c>
      <c r="F557" s="16"/>
      <c r="G557" s="17"/>
      <c r="H557" s="16"/>
      <c r="I557" s="18">
        <f>'[1]Місто'!$O$355</f>
        <v>0</v>
      </c>
      <c r="J557" s="65"/>
      <c r="L557" s="65"/>
    </row>
    <row r="558" spans="1:12" s="19" customFormat="1" ht="45.75">
      <c r="A558" s="14"/>
      <c r="B558" s="14">
        <v>180409</v>
      </c>
      <c r="C558" s="112" t="s">
        <v>666</v>
      </c>
      <c r="D558" s="15" t="s">
        <v>403</v>
      </c>
      <c r="E558" s="79" t="s">
        <v>415</v>
      </c>
      <c r="F558" s="16"/>
      <c r="G558" s="16"/>
      <c r="H558" s="16"/>
      <c r="I558" s="18">
        <f>I561</f>
        <v>26550702</v>
      </c>
      <c r="J558" s="65"/>
      <c r="L558" s="65"/>
    </row>
    <row r="559" spans="1:12" s="19" customFormat="1" ht="15.75" hidden="1">
      <c r="A559" s="14"/>
      <c r="B559" s="14"/>
      <c r="C559" s="51"/>
      <c r="D559" s="15"/>
      <c r="E559" s="79"/>
      <c r="F559" s="16"/>
      <c r="G559" s="17"/>
      <c r="H559" s="16"/>
      <c r="I559" s="18"/>
      <c r="J559" s="65"/>
      <c r="L559" s="65"/>
    </row>
    <row r="560" spans="1:12" s="19" customFormat="1" ht="15.75" hidden="1">
      <c r="A560" s="14"/>
      <c r="B560" s="14"/>
      <c r="C560" s="51"/>
      <c r="D560" s="15"/>
      <c r="E560" s="79" t="s">
        <v>446</v>
      </c>
      <c r="F560" s="16"/>
      <c r="G560" s="16"/>
      <c r="H560" s="16"/>
      <c r="I560" s="18"/>
      <c r="J560" s="65"/>
      <c r="L560" s="65"/>
    </row>
    <row r="561" spans="1:12" s="19" customFormat="1" ht="90.75">
      <c r="A561" s="14"/>
      <c r="B561" s="14"/>
      <c r="C561" s="51"/>
      <c r="D561" s="15"/>
      <c r="E561" s="79" t="s">
        <v>198</v>
      </c>
      <c r="F561" s="72"/>
      <c r="G561" s="72"/>
      <c r="H561" s="72"/>
      <c r="I561" s="73">
        <f>383883+55161819-28995000</f>
        <v>26550702</v>
      </c>
      <c r="J561" s="65"/>
      <c r="L561" s="65"/>
    </row>
    <row r="562" spans="1:12" s="19" customFormat="1" ht="15.75">
      <c r="A562" s="14"/>
      <c r="B562" s="14">
        <v>120100</v>
      </c>
      <c r="C562" s="112" t="s">
        <v>691</v>
      </c>
      <c r="D562" s="15" t="s">
        <v>589</v>
      </c>
      <c r="E562" s="79" t="s">
        <v>555</v>
      </c>
      <c r="F562" s="16"/>
      <c r="G562" s="16"/>
      <c r="H562" s="16"/>
      <c r="I562" s="18">
        <f>'[1]Місто'!$O$350</f>
        <v>1039450</v>
      </c>
      <c r="J562" s="65"/>
      <c r="L562" s="65"/>
    </row>
    <row r="563" spans="1:12" s="24" customFormat="1" ht="47.25">
      <c r="A563" s="21"/>
      <c r="B563" s="21">
        <v>67</v>
      </c>
      <c r="C563" s="118"/>
      <c r="D563" s="22" t="s">
        <v>416</v>
      </c>
      <c r="E563" s="22"/>
      <c r="F563" s="23"/>
      <c r="G563" s="23"/>
      <c r="H563" s="23"/>
      <c r="I563" s="23">
        <f>SUM(I564:I566)</f>
        <v>32600</v>
      </c>
      <c r="J563" s="62">
        <f>'[1]Місто'!$O$364-I563</f>
        <v>0</v>
      </c>
      <c r="L563" s="64"/>
    </row>
    <row r="564" spans="1:12" s="19" customFormat="1" ht="15.75">
      <c r="A564" s="14"/>
      <c r="B564" s="14" t="s">
        <v>553</v>
      </c>
      <c r="C564" s="112" t="s">
        <v>665</v>
      </c>
      <c r="D564" s="15" t="s">
        <v>554</v>
      </c>
      <c r="E564" s="15" t="s">
        <v>555</v>
      </c>
      <c r="F564" s="16"/>
      <c r="G564" s="17"/>
      <c r="H564" s="16"/>
      <c r="I564" s="18">
        <f>'[1]Місто'!$O$366</f>
        <v>32600</v>
      </c>
      <c r="J564" s="65"/>
      <c r="L564" s="65"/>
    </row>
    <row r="565" spans="1:12" s="19" customFormat="1" ht="45.75" hidden="1">
      <c r="A565" s="14"/>
      <c r="B565" s="14">
        <v>210105</v>
      </c>
      <c r="C565" s="112" t="s">
        <v>692</v>
      </c>
      <c r="D565" s="15" t="s">
        <v>417</v>
      </c>
      <c r="E565" s="15" t="s">
        <v>555</v>
      </c>
      <c r="F565" s="16"/>
      <c r="G565" s="17"/>
      <c r="H565" s="16"/>
      <c r="I565" s="18">
        <f>'[1]Місто'!$O$368</f>
        <v>0</v>
      </c>
      <c r="J565" s="65"/>
      <c r="L565" s="65"/>
    </row>
    <row r="566" spans="1:12" s="19" customFormat="1" ht="15.75" hidden="1">
      <c r="A566" s="14"/>
      <c r="B566" s="14">
        <v>210110</v>
      </c>
      <c r="C566" s="112" t="s">
        <v>692</v>
      </c>
      <c r="D566" s="15" t="s">
        <v>418</v>
      </c>
      <c r="E566" s="15" t="s">
        <v>555</v>
      </c>
      <c r="F566" s="16"/>
      <c r="G566" s="17"/>
      <c r="H566" s="16"/>
      <c r="I566" s="18">
        <f>'[1]Місто'!$O$371</f>
        <v>0</v>
      </c>
      <c r="J566" s="65"/>
      <c r="L566" s="65"/>
    </row>
    <row r="567" spans="1:12" s="24" customFormat="1" ht="31.5">
      <c r="A567" s="21"/>
      <c r="B567" s="21">
        <v>73</v>
      </c>
      <c r="C567" s="118"/>
      <c r="D567" s="22" t="s">
        <v>419</v>
      </c>
      <c r="E567" s="22"/>
      <c r="F567" s="23">
        <f>F568+F569+F570+F571+F572+F573</f>
        <v>28218961</v>
      </c>
      <c r="G567" s="23"/>
      <c r="H567" s="23">
        <f>H568+H569+H570+H571+H572+H573</f>
        <v>6006661</v>
      </c>
      <c r="I567" s="23">
        <f>I568+I569+I570+I571+I572+I573+I574</f>
        <v>4953067</v>
      </c>
      <c r="J567" s="62">
        <f>'[1]Місто'!$O$372-I567</f>
        <v>0</v>
      </c>
      <c r="K567" s="31">
        <f>I569+I570+I571+I572</f>
        <v>4924761</v>
      </c>
      <c r="L567" s="62">
        <f>'[1]Місто'!$O$379-K567</f>
        <v>0</v>
      </c>
    </row>
    <row r="568" spans="1:12" s="19" customFormat="1" ht="15.75">
      <c r="A568" s="14"/>
      <c r="B568" s="14" t="s">
        <v>553</v>
      </c>
      <c r="C568" s="112" t="s">
        <v>665</v>
      </c>
      <c r="D568" s="38" t="s">
        <v>554</v>
      </c>
      <c r="E568" s="38" t="s">
        <v>555</v>
      </c>
      <c r="F568" s="16"/>
      <c r="G568" s="17"/>
      <c r="H568" s="16"/>
      <c r="I568" s="18">
        <f>'[1]Місто'!$O$374</f>
        <v>10944</v>
      </c>
      <c r="J568" s="65"/>
      <c r="L568" s="65"/>
    </row>
    <row r="569" spans="1:12" s="19" customFormat="1" ht="30.75">
      <c r="A569" s="14"/>
      <c r="B569" s="14">
        <v>150101</v>
      </c>
      <c r="C569" s="128" t="s">
        <v>666</v>
      </c>
      <c r="D569" s="41" t="s">
        <v>556</v>
      </c>
      <c r="E569" s="79" t="s">
        <v>420</v>
      </c>
      <c r="F569" s="43">
        <v>13415939</v>
      </c>
      <c r="G569" s="17">
        <f>100-(H569/F569)*100</f>
        <v>59.46718302759129</v>
      </c>
      <c r="H569" s="18">
        <v>5437858</v>
      </c>
      <c r="I569" s="18">
        <v>4373320</v>
      </c>
      <c r="J569" s="65"/>
      <c r="L569" s="65"/>
    </row>
    <row r="570" spans="1:12" s="19" customFormat="1" ht="30.75">
      <c r="A570" s="14"/>
      <c r="B570" s="14">
        <v>150101</v>
      </c>
      <c r="C570" s="128" t="s">
        <v>666</v>
      </c>
      <c r="D570" s="41" t="s">
        <v>556</v>
      </c>
      <c r="E570" s="79" t="s">
        <v>616</v>
      </c>
      <c r="F570" s="43">
        <v>351416</v>
      </c>
      <c r="G570" s="17">
        <f>100-(H570/F570)*100</f>
        <v>20.86444555740205</v>
      </c>
      <c r="H570" s="18">
        <v>278095</v>
      </c>
      <c r="I570" s="18">
        <v>278095</v>
      </c>
      <c r="J570" s="65"/>
      <c r="L570" s="65"/>
    </row>
    <row r="571" spans="1:12" s="19" customFormat="1" ht="45.75">
      <c r="A571" s="14"/>
      <c r="B571" s="14">
        <v>150101</v>
      </c>
      <c r="C571" s="128" t="s">
        <v>666</v>
      </c>
      <c r="D571" s="41" t="s">
        <v>556</v>
      </c>
      <c r="E571" s="79" t="s">
        <v>422</v>
      </c>
      <c r="F571" s="43">
        <v>172787</v>
      </c>
      <c r="G571" s="17">
        <f>100-(H571/F571)*100</f>
        <v>14.571119355044075</v>
      </c>
      <c r="H571" s="18">
        <v>147610</v>
      </c>
      <c r="I571" s="18">
        <v>147610</v>
      </c>
      <c r="J571" s="65"/>
      <c r="L571" s="65"/>
    </row>
    <row r="572" spans="1:12" s="19" customFormat="1" ht="22.5" customHeight="1">
      <c r="A572" s="14"/>
      <c r="B572" s="14">
        <v>150101</v>
      </c>
      <c r="C572" s="128" t="s">
        <v>666</v>
      </c>
      <c r="D572" s="41" t="s">
        <v>556</v>
      </c>
      <c r="E572" s="79" t="s">
        <v>529</v>
      </c>
      <c r="F572" s="43">
        <v>168762</v>
      </c>
      <c r="G572" s="17">
        <f>100-(H572/F572)*100</f>
        <v>25.495075905713378</v>
      </c>
      <c r="H572" s="18">
        <v>125736</v>
      </c>
      <c r="I572" s="18">
        <v>125736</v>
      </c>
      <c r="J572" s="65"/>
      <c r="L572" s="65"/>
    </row>
    <row r="573" spans="1:12" s="19" customFormat="1" ht="60.75">
      <c r="A573" s="14"/>
      <c r="B573" s="14">
        <v>150121</v>
      </c>
      <c r="C573" s="128" t="s">
        <v>685</v>
      </c>
      <c r="D573" s="41" t="s">
        <v>423</v>
      </c>
      <c r="E573" s="79" t="s">
        <v>424</v>
      </c>
      <c r="F573" s="43">
        <v>14110057</v>
      </c>
      <c r="G573" s="17">
        <f>100-(H573/F573)*100</f>
        <v>99.8769530130176</v>
      </c>
      <c r="H573" s="18">
        <v>17362</v>
      </c>
      <c r="I573" s="18">
        <v>17362</v>
      </c>
      <c r="J573" s="65"/>
      <c r="L573" s="65"/>
    </row>
    <row r="574" spans="1:12" s="19" customFormat="1" ht="45.75" hidden="1">
      <c r="A574" s="14"/>
      <c r="B574" s="14">
        <v>180409</v>
      </c>
      <c r="C574" s="112" t="s">
        <v>666</v>
      </c>
      <c r="D574" s="15" t="s">
        <v>403</v>
      </c>
      <c r="E574" s="79" t="s">
        <v>415</v>
      </c>
      <c r="F574" s="16"/>
      <c r="G574" s="17"/>
      <c r="H574" s="16"/>
      <c r="I574" s="18">
        <f>'[1]Місто'!$O$386</f>
        <v>0</v>
      </c>
      <c r="J574" s="65"/>
      <c r="L574" s="65"/>
    </row>
    <row r="575" spans="1:12" s="19" customFormat="1" ht="15.75" hidden="1">
      <c r="A575" s="14"/>
      <c r="B575" s="14">
        <v>150101</v>
      </c>
      <c r="C575" s="51"/>
      <c r="D575" s="15" t="s">
        <v>556</v>
      </c>
      <c r="E575" s="15"/>
      <c r="F575" s="16"/>
      <c r="G575" s="17"/>
      <c r="H575" s="16"/>
      <c r="I575" s="18"/>
      <c r="J575" s="65"/>
      <c r="L575" s="65"/>
    </row>
    <row r="576" spans="1:12" s="19" customFormat="1" ht="15.75" hidden="1">
      <c r="A576" s="14"/>
      <c r="B576" s="14">
        <v>150101</v>
      </c>
      <c r="C576" s="51"/>
      <c r="D576" s="15" t="s">
        <v>556</v>
      </c>
      <c r="E576" s="15"/>
      <c r="F576" s="16"/>
      <c r="G576" s="17"/>
      <c r="H576" s="16"/>
      <c r="I576" s="18"/>
      <c r="J576" s="65"/>
      <c r="L576" s="65"/>
    </row>
    <row r="577" spans="1:12" s="19" customFormat="1" ht="15.75" hidden="1">
      <c r="A577" s="14"/>
      <c r="B577" s="14"/>
      <c r="C577" s="51"/>
      <c r="D577" s="15"/>
      <c r="E577" s="15"/>
      <c r="F577" s="16"/>
      <c r="G577" s="17"/>
      <c r="H577" s="16"/>
      <c r="I577" s="18"/>
      <c r="J577" s="65"/>
      <c r="L577" s="65"/>
    </row>
    <row r="578" spans="1:12" s="19" customFormat="1" ht="15.75" hidden="1">
      <c r="A578" s="14"/>
      <c r="B578" s="14">
        <v>150101</v>
      </c>
      <c r="C578" s="51"/>
      <c r="D578" s="15" t="s">
        <v>556</v>
      </c>
      <c r="E578" s="15"/>
      <c r="F578" s="16"/>
      <c r="G578" s="17"/>
      <c r="H578" s="16"/>
      <c r="I578" s="18"/>
      <c r="J578" s="65"/>
      <c r="L578" s="65"/>
    </row>
    <row r="579" spans="1:12" s="19" customFormat="1" ht="15.75" hidden="1">
      <c r="A579" s="14"/>
      <c r="B579" s="14"/>
      <c r="C579" s="51"/>
      <c r="D579" s="15"/>
      <c r="E579" s="15"/>
      <c r="F579" s="16"/>
      <c r="G579" s="17"/>
      <c r="H579" s="16"/>
      <c r="I579" s="18"/>
      <c r="J579" s="65"/>
      <c r="L579" s="65"/>
    </row>
    <row r="580" spans="1:12" s="19" customFormat="1" ht="15.75" hidden="1">
      <c r="A580" s="14"/>
      <c r="B580" s="14">
        <v>150101</v>
      </c>
      <c r="C580" s="51"/>
      <c r="D580" s="15" t="s">
        <v>556</v>
      </c>
      <c r="E580" s="15"/>
      <c r="F580" s="16"/>
      <c r="G580" s="17"/>
      <c r="H580" s="16"/>
      <c r="I580" s="18"/>
      <c r="J580" s="65"/>
      <c r="L580" s="65"/>
    </row>
    <row r="581" spans="1:12" s="19" customFormat="1" ht="15.75" hidden="1">
      <c r="A581" s="14"/>
      <c r="B581" s="14"/>
      <c r="C581" s="51"/>
      <c r="D581" s="15"/>
      <c r="E581" s="15"/>
      <c r="F581" s="16"/>
      <c r="G581" s="17"/>
      <c r="H581" s="16"/>
      <c r="I581" s="18"/>
      <c r="J581" s="65"/>
      <c r="L581" s="65"/>
    </row>
    <row r="582" spans="1:12" s="19" customFormat="1" ht="26.25" customHeight="1" hidden="1">
      <c r="A582" s="14"/>
      <c r="B582" s="14">
        <v>150101</v>
      </c>
      <c r="C582" s="51"/>
      <c r="D582" s="15" t="s">
        <v>556</v>
      </c>
      <c r="E582" s="15"/>
      <c r="F582" s="16"/>
      <c r="G582" s="17"/>
      <c r="H582" s="16"/>
      <c r="I582" s="18"/>
      <c r="J582" s="65"/>
      <c r="L582" s="65"/>
    </row>
    <row r="583" spans="1:12" s="19" customFormat="1" ht="15.75" hidden="1">
      <c r="A583" s="14"/>
      <c r="B583" s="14"/>
      <c r="C583" s="51"/>
      <c r="D583" s="15"/>
      <c r="E583" s="15"/>
      <c r="F583" s="16"/>
      <c r="G583" s="17"/>
      <c r="H583" s="16"/>
      <c r="I583" s="18"/>
      <c r="J583" s="65"/>
      <c r="L583" s="65"/>
    </row>
    <row r="584" spans="1:12" s="24" customFormat="1" ht="31.5">
      <c r="A584" s="21"/>
      <c r="B584" s="21" t="s">
        <v>425</v>
      </c>
      <c r="C584" s="118"/>
      <c r="D584" s="22" t="s">
        <v>426</v>
      </c>
      <c r="E584" s="22"/>
      <c r="F584" s="23"/>
      <c r="G584" s="25"/>
      <c r="H584" s="23"/>
      <c r="I584" s="23">
        <f>I585+I836</f>
        <v>157040</v>
      </c>
      <c r="J584" s="62">
        <f>I584-'[1]Місто'!$O$395</f>
        <v>0</v>
      </c>
      <c r="L584" s="64"/>
    </row>
    <row r="585" spans="1:12" s="19" customFormat="1" ht="15.75">
      <c r="A585" s="14"/>
      <c r="B585" s="14" t="s">
        <v>553</v>
      </c>
      <c r="C585" s="112" t="s">
        <v>665</v>
      </c>
      <c r="D585" s="15" t="s">
        <v>554</v>
      </c>
      <c r="E585" s="15" t="s">
        <v>555</v>
      </c>
      <c r="F585" s="16"/>
      <c r="G585" s="17"/>
      <c r="H585" s="16"/>
      <c r="I585" s="18">
        <f>'[1]Місто'!$O$397</f>
        <v>157040</v>
      </c>
      <c r="J585" s="65"/>
      <c r="L585" s="65"/>
    </row>
    <row r="586" spans="1:12" s="24" customFormat="1" ht="31.5">
      <c r="A586" s="21"/>
      <c r="B586" s="21" t="s">
        <v>427</v>
      </c>
      <c r="C586" s="118"/>
      <c r="D586" s="22" t="s">
        <v>426</v>
      </c>
      <c r="E586" s="22"/>
      <c r="F586" s="23"/>
      <c r="G586" s="25"/>
      <c r="H586" s="23"/>
      <c r="I586" s="23">
        <f>I587+I588</f>
        <v>3798382</v>
      </c>
      <c r="J586" s="62">
        <f>'[1]Місто'!$O$410-I586</f>
        <v>0</v>
      </c>
      <c r="L586" s="64"/>
    </row>
    <row r="587" spans="1:12" s="19" customFormat="1" ht="15.75" hidden="1">
      <c r="A587" s="14"/>
      <c r="B587" s="14">
        <v>250380</v>
      </c>
      <c r="C587" s="112" t="s">
        <v>693</v>
      </c>
      <c r="D587" s="15" t="s">
        <v>402</v>
      </c>
      <c r="E587" s="15" t="s">
        <v>555</v>
      </c>
      <c r="F587" s="16"/>
      <c r="G587" s="17"/>
      <c r="H587" s="16"/>
      <c r="I587" s="18">
        <f>'[1]Місто'!$O$415</f>
        <v>100000</v>
      </c>
      <c r="J587" s="65"/>
      <c r="L587" s="65"/>
    </row>
    <row r="588" spans="1:12" s="19" customFormat="1" ht="45.75">
      <c r="A588" s="14"/>
      <c r="B588" s="14">
        <v>250344</v>
      </c>
      <c r="C588" s="112" t="s">
        <v>693</v>
      </c>
      <c r="D588" s="15" t="s">
        <v>661</v>
      </c>
      <c r="E588" s="79" t="s">
        <v>555</v>
      </c>
      <c r="F588" s="16"/>
      <c r="G588" s="17"/>
      <c r="H588" s="16"/>
      <c r="I588" s="18">
        <f>'[1]Місто'!$O$414</f>
        <v>3698382</v>
      </c>
      <c r="J588" s="65"/>
      <c r="L588" s="65"/>
    </row>
    <row r="589" spans="1:12" s="24" customFormat="1" ht="31.5">
      <c r="A589" s="21"/>
      <c r="B589" s="21">
        <v>90</v>
      </c>
      <c r="C589" s="118"/>
      <c r="D589" s="22" t="s">
        <v>201</v>
      </c>
      <c r="E589" s="22"/>
      <c r="F589" s="23">
        <f>F590+F591+F592+F609</f>
        <v>3481478</v>
      </c>
      <c r="G589" s="25"/>
      <c r="H589" s="23">
        <f>H590+H591+H592+H609</f>
        <v>3481478</v>
      </c>
      <c r="I589" s="23">
        <f>I590+I591+I592+I609</f>
        <v>3861303</v>
      </c>
      <c r="J589" s="62">
        <f>'[1]Місто'!$O$416-I589</f>
        <v>0</v>
      </c>
      <c r="L589" s="64"/>
    </row>
    <row r="590" spans="1:12" s="19" customFormat="1" ht="15.75">
      <c r="A590" s="14"/>
      <c r="B590" s="14" t="s">
        <v>553</v>
      </c>
      <c r="C590" s="112" t="s">
        <v>665</v>
      </c>
      <c r="D590" s="15" t="s">
        <v>554</v>
      </c>
      <c r="E590" s="15" t="s">
        <v>555</v>
      </c>
      <c r="F590" s="16"/>
      <c r="G590" s="17"/>
      <c r="H590" s="16"/>
      <c r="I590" s="18">
        <f>'[1]Місто'!$O$418</f>
        <v>179934</v>
      </c>
      <c r="J590" s="65"/>
      <c r="L590" s="65"/>
    </row>
    <row r="591" spans="1:12" s="19" customFormat="1" ht="15.75">
      <c r="A591" s="14"/>
      <c r="B591" s="14" t="s">
        <v>408</v>
      </c>
      <c r="C591" s="116" t="s">
        <v>685</v>
      </c>
      <c r="D591" s="15" t="s">
        <v>428</v>
      </c>
      <c r="E591" s="15" t="s">
        <v>555</v>
      </c>
      <c r="F591" s="16"/>
      <c r="G591" s="17"/>
      <c r="H591" s="16"/>
      <c r="I591" s="18">
        <f>'[1]Місто'!$O$423</f>
        <v>199891</v>
      </c>
      <c r="J591" s="65"/>
      <c r="L591" s="65"/>
    </row>
    <row r="592" spans="1:12" s="19" customFormat="1" ht="15.75">
      <c r="A592" s="14"/>
      <c r="B592" s="14" t="s">
        <v>429</v>
      </c>
      <c r="C592" s="128" t="s">
        <v>666</v>
      </c>
      <c r="D592" s="15" t="s">
        <v>556</v>
      </c>
      <c r="E592" s="30" t="s">
        <v>173</v>
      </c>
      <c r="F592" s="106">
        <f>SUM(F593:F608)</f>
        <v>1902163</v>
      </c>
      <c r="G592" s="107"/>
      <c r="H592" s="106">
        <f>SUM(H593:H608)</f>
        <v>1902163</v>
      </c>
      <c r="I592" s="106">
        <f>SUM(I593:I608)</f>
        <v>1902163</v>
      </c>
      <c r="J592" s="65"/>
      <c r="L592" s="65"/>
    </row>
    <row r="593" spans="1:12" s="19" customFormat="1" ht="15.75">
      <c r="A593" s="14"/>
      <c r="B593" s="14"/>
      <c r="C593" s="51"/>
      <c r="D593" s="15"/>
      <c r="E593" s="79" t="s">
        <v>9</v>
      </c>
      <c r="F593" s="16">
        <v>92298</v>
      </c>
      <c r="G593" s="17">
        <f aca="true" t="shared" si="10" ref="G593:G608">100-(H593/F593)*100</f>
        <v>0</v>
      </c>
      <c r="H593" s="16">
        <v>92298</v>
      </c>
      <c r="I593" s="18">
        <v>92298</v>
      </c>
      <c r="J593" s="65"/>
      <c r="L593" s="65"/>
    </row>
    <row r="594" spans="1:12" s="19" customFormat="1" ht="15.75">
      <c r="A594" s="14"/>
      <c r="B594" s="14"/>
      <c r="C594" s="51"/>
      <c r="D594" s="15"/>
      <c r="E594" s="79" t="s">
        <v>206</v>
      </c>
      <c r="F594" s="16">
        <v>225374</v>
      </c>
      <c r="G594" s="17">
        <f t="shared" si="10"/>
        <v>0</v>
      </c>
      <c r="H594" s="16">
        <v>225374</v>
      </c>
      <c r="I594" s="16">
        <v>225374</v>
      </c>
      <c r="J594" s="65"/>
      <c r="L594" s="65"/>
    </row>
    <row r="595" spans="1:12" s="19" customFormat="1" ht="15.75">
      <c r="A595" s="14"/>
      <c r="B595" s="14"/>
      <c r="C595" s="51"/>
      <c r="D595" s="15"/>
      <c r="E595" s="79" t="s">
        <v>207</v>
      </c>
      <c r="F595" s="16">
        <v>91044</v>
      </c>
      <c r="G595" s="17">
        <f t="shared" si="10"/>
        <v>0</v>
      </c>
      <c r="H595" s="16">
        <v>91044</v>
      </c>
      <c r="I595" s="16">
        <v>91044</v>
      </c>
      <c r="J595" s="65"/>
      <c r="L595" s="65"/>
    </row>
    <row r="596" spans="1:12" s="19" customFormat="1" ht="15.75">
      <c r="A596" s="14"/>
      <c r="B596" s="14"/>
      <c r="C596" s="51"/>
      <c r="D596" s="15"/>
      <c r="E596" s="79" t="s">
        <v>208</v>
      </c>
      <c r="F596" s="16">
        <v>91044</v>
      </c>
      <c r="G596" s="17">
        <f t="shared" si="10"/>
        <v>0</v>
      </c>
      <c r="H596" s="16">
        <v>91044</v>
      </c>
      <c r="I596" s="16">
        <v>91044</v>
      </c>
      <c r="J596" s="65"/>
      <c r="L596" s="65"/>
    </row>
    <row r="597" spans="1:12" s="19" customFormat="1" ht="15.75">
      <c r="A597" s="14"/>
      <c r="B597" s="14"/>
      <c r="C597" s="51"/>
      <c r="D597" s="15"/>
      <c r="E597" s="79" t="s">
        <v>209</v>
      </c>
      <c r="F597" s="16">
        <v>91044</v>
      </c>
      <c r="G597" s="17">
        <f t="shared" si="10"/>
        <v>0</v>
      </c>
      <c r="H597" s="16">
        <v>91044</v>
      </c>
      <c r="I597" s="16">
        <v>91044</v>
      </c>
      <c r="J597" s="65"/>
      <c r="L597" s="65"/>
    </row>
    <row r="598" spans="1:12" s="19" customFormat="1" ht="15.75">
      <c r="A598" s="14"/>
      <c r="B598" s="14"/>
      <c r="C598" s="51"/>
      <c r="D598" s="15"/>
      <c r="E598" s="79" t="s">
        <v>210</v>
      </c>
      <c r="F598" s="16">
        <v>91044</v>
      </c>
      <c r="G598" s="17">
        <f t="shared" si="10"/>
        <v>0</v>
      </c>
      <c r="H598" s="16">
        <v>91044</v>
      </c>
      <c r="I598" s="16">
        <v>91044</v>
      </c>
      <c r="J598" s="65"/>
      <c r="L598" s="65"/>
    </row>
    <row r="599" spans="1:12" s="19" customFormat="1" ht="15.75">
      <c r="A599" s="14"/>
      <c r="B599" s="14"/>
      <c r="C599" s="51"/>
      <c r="D599" s="15"/>
      <c r="E599" s="79" t="s">
        <v>211</v>
      </c>
      <c r="F599" s="16">
        <v>91044</v>
      </c>
      <c r="G599" s="17">
        <f t="shared" si="10"/>
        <v>0</v>
      </c>
      <c r="H599" s="16">
        <v>91044</v>
      </c>
      <c r="I599" s="16">
        <v>91044</v>
      </c>
      <c r="J599" s="65"/>
      <c r="L599" s="65"/>
    </row>
    <row r="600" spans="1:12" s="19" customFormat="1" ht="15.75">
      <c r="A600" s="14"/>
      <c r="B600" s="14"/>
      <c r="C600" s="51"/>
      <c r="D600" s="15"/>
      <c r="E600" s="79" t="s">
        <v>212</v>
      </c>
      <c r="F600" s="16">
        <v>91044</v>
      </c>
      <c r="G600" s="17">
        <f t="shared" si="10"/>
        <v>0</v>
      </c>
      <c r="H600" s="16">
        <v>91044</v>
      </c>
      <c r="I600" s="16">
        <v>91044</v>
      </c>
      <c r="J600" s="65"/>
      <c r="L600" s="65"/>
    </row>
    <row r="601" spans="1:12" s="19" customFormat="1" ht="15.75">
      <c r="A601" s="14"/>
      <c r="B601" s="14"/>
      <c r="C601" s="51"/>
      <c r="D601" s="15"/>
      <c r="E601" s="79" t="s">
        <v>213</v>
      </c>
      <c r="F601" s="16">
        <v>91044</v>
      </c>
      <c r="G601" s="17">
        <f t="shared" si="10"/>
        <v>0</v>
      </c>
      <c r="H601" s="16">
        <v>91044</v>
      </c>
      <c r="I601" s="16">
        <v>91044</v>
      </c>
      <c r="J601" s="65"/>
      <c r="L601" s="65"/>
    </row>
    <row r="602" spans="1:12" s="19" customFormat="1" ht="15.75">
      <c r="A602" s="14"/>
      <c r="B602" s="14"/>
      <c r="C602" s="51"/>
      <c r="D602" s="15"/>
      <c r="E602" s="79" t="s">
        <v>214</v>
      </c>
      <c r="F602" s="16">
        <v>91044</v>
      </c>
      <c r="G602" s="17">
        <f t="shared" si="10"/>
        <v>0</v>
      </c>
      <c r="H602" s="16">
        <v>91044</v>
      </c>
      <c r="I602" s="16">
        <v>91044</v>
      </c>
      <c r="J602" s="65"/>
      <c r="L602" s="65"/>
    </row>
    <row r="603" spans="1:12" s="19" customFormat="1" ht="15.75">
      <c r="A603" s="14"/>
      <c r="B603" s="14"/>
      <c r="C603" s="51"/>
      <c r="D603" s="15"/>
      <c r="E603" s="79" t="s">
        <v>215</v>
      </c>
      <c r="F603" s="16">
        <v>91044</v>
      </c>
      <c r="G603" s="17">
        <f t="shared" si="10"/>
        <v>0</v>
      </c>
      <c r="H603" s="16">
        <v>91044</v>
      </c>
      <c r="I603" s="16">
        <v>91044</v>
      </c>
      <c r="J603" s="65"/>
      <c r="L603" s="65"/>
    </row>
    <row r="604" spans="1:12" s="19" customFormat="1" ht="15.75">
      <c r="A604" s="14"/>
      <c r="B604" s="14"/>
      <c r="C604" s="51"/>
      <c r="D604" s="15"/>
      <c r="E604" s="79" t="s">
        <v>216</v>
      </c>
      <c r="F604" s="16">
        <v>153019</v>
      </c>
      <c r="G604" s="17">
        <f t="shared" si="10"/>
        <v>0</v>
      </c>
      <c r="H604" s="16">
        <v>153019</v>
      </c>
      <c r="I604" s="16">
        <v>153019</v>
      </c>
      <c r="J604" s="65"/>
      <c r="L604" s="65"/>
    </row>
    <row r="605" spans="1:12" s="19" customFormat="1" ht="15.75">
      <c r="A605" s="14"/>
      <c r="B605" s="14"/>
      <c r="C605" s="51"/>
      <c r="D605" s="15"/>
      <c r="E605" s="79" t="s">
        <v>217</v>
      </c>
      <c r="F605" s="16">
        <v>153019</v>
      </c>
      <c r="G605" s="17">
        <f t="shared" si="10"/>
        <v>0</v>
      </c>
      <c r="H605" s="16">
        <v>153019</v>
      </c>
      <c r="I605" s="16">
        <v>153019</v>
      </c>
      <c r="J605" s="65"/>
      <c r="L605" s="65"/>
    </row>
    <row r="606" spans="1:12" s="19" customFormat="1" ht="15.75">
      <c r="A606" s="14"/>
      <c r="B606" s="14"/>
      <c r="C606" s="51"/>
      <c r="D606" s="15"/>
      <c r="E606" s="79" t="s">
        <v>218</v>
      </c>
      <c r="F606" s="16">
        <v>153019</v>
      </c>
      <c r="G606" s="17">
        <f t="shared" si="10"/>
        <v>0</v>
      </c>
      <c r="H606" s="16">
        <v>153019</v>
      </c>
      <c r="I606" s="16">
        <v>153019</v>
      </c>
      <c r="J606" s="65"/>
      <c r="L606" s="65"/>
    </row>
    <row r="607" spans="1:12" s="19" customFormat="1" ht="15.75">
      <c r="A607" s="14"/>
      <c r="B607" s="14"/>
      <c r="C607" s="51"/>
      <c r="D607" s="15"/>
      <c r="E607" s="79" t="s">
        <v>219</v>
      </c>
      <c r="F607" s="16">
        <v>153019</v>
      </c>
      <c r="G607" s="17">
        <f t="shared" si="10"/>
        <v>0</v>
      </c>
      <c r="H607" s="16">
        <v>153019</v>
      </c>
      <c r="I607" s="16">
        <v>153019</v>
      </c>
      <c r="J607" s="65"/>
      <c r="L607" s="65"/>
    </row>
    <row r="608" spans="1:12" s="19" customFormat="1" ht="15.75">
      <c r="A608" s="14"/>
      <c r="B608" s="14"/>
      <c r="C608" s="51"/>
      <c r="D608" s="15"/>
      <c r="E608" s="79" t="s">
        <v>220</v>
      </c>
      <c r="F608" s="16">
        <v>153019</v>
      </c>
      <c r="G608" s="17">
        <f t="shared" si="10"/>
        <v>0</v>
      </c>
      <c r="H608" s="16">
        <v>153019</v>
      </c>
      <c r="I608" s="16">
        <v>153019</v>
      </c>
      <c r="J608" s="65"/>
      <c r="L608" s="65"/>
    </row>
    <row r="609" spans="1:12" s="19" customFormat="1" ht="15.75">
      <c r="A609" s="14"/>
      <c r="B609" s="14" t="s">
        <v>429</v>
      </c>
      <c r="C609" s="128" t="s">
        <v>666</v>
      </c>
      <c r="D609" s="15" t="s">
        <v>556</v>
      </c>
      <c r="E609" s="30" t="s">
        <v>162</v>
      </c>
      <c r="F609" s="106">
        <f>SUM(F610:F622)</f>
        <v>1579315</v>
      </c>
      <c r="G609" s="107"/>
      <c r="H609" s="106">
        <f>SUM(H610:H622)</f>
        <v>1579315</v>
      </c>
      <c r="I609" s="106">
        <f>SUM(I610:I622)</f>
        <v>1579315</v>
      </c>
      <c r="J609" s="65"/>
      <c r="L609" s="65"/>
    </row>
    <row r="610" spans="1:12" s="19" customFormat="1" ht="15.75">
      <c r="A610" s="14"/>
      <c r="B610" s="14"/>
      <c r="C610" s="51"/>
      <c r="D610" s="15"/>
      <c r="E610" s="79" t="s">
        <v>221</v>
      </c>
      <c r="F610" s="16">
        <v>126520</v>
      </c>
      <c r="G610" s="17">
        <f aca="true" t="shared" si="11" ref="G610:G622">100-(H610/F610)*100</f>
        <v>0</v>
      </c>
      <c r="H610" s="16">
        <v>126520</v>
      </c>
      <c r="I610" s="16">
        <v>126520</v>
      </c>
      <c r="J610" s="65"/>
      <c r="L610" s="65"/>
    </row>
    <row r="611" spans="1:12" s="19" customFormat="1" ht="15.75">
      <c r="A611" s="14"/>
      <c r="B611" s="14"/>
      <c r="C611" s="51"/>
      <c r="D611" s="15"/>
      <c r="E611" s="79" t="s">
        <v>222</v>
      </c>
      <c r="F611" s="16">
        <v>126520</v>
      </c>
      <c r="G611" s="17">
        <f t="shared" si="11"/>
        <v>0</v>
      </c>
      <c r="H611" s="16">
        <v>126520</v>
      </c>
      <c r="I611" s="16">
        <v>126520</v>
      </c>
      <c r="J611" s="65"/>
      <c r="L611" s="65"/>
    </row>
    <row r="612" spans="1:12" s="19" customFormat="1" ht="15.75">
      <c r="A612" s="14"/>
      <c r="B612" s="14"/>
      <c r="C612" s="51"/>
      <c r="D612" s="15"/>
      <c r="E612" s="79" t="s">
        <v>223</v>
      </c>
      <c r="F612" s="16">
        <v>126520</v>
      </c>
      <c r="G612" s="17">
        <f t="shared" si="11"/>
        <v>0</v>
      </c>
      <c r="H612" s="16">
        <v>126520</v>
      </c>
      <c r="I612" s="16">
        <v>126520</v>
      </c>
      <c r="J612" s="65"/>
      <c r="L612" s="65"/>
    </row>
    <row r="613" spans="1:12" s="19" customFormat="1" ht="15.75">
      <c r="A613" s="14"/>
      <c r="B613" s="14"/>
      <c r="C613" s="51"/>
      <c r="D613" s="15"/>
      <c r="E613" s="79" t="s">
        <v>219</v>
      </c>
      <c r="F613" s="16">
        <v>126520</v>
      </c>
      <c r="G613" s="17">
        <f t="shared" si="11"/>
        <v>0</v>
      </c>
      <c r="H613" s="16">
        <v>126520</v>
      </c>
      <c r="I613" s="16">
        <v>126520</v>
      </c>
      <c r="J613" s="65"/>
      <c r="L613" s="65"/>
    </row>
    <row r="614" spans="1:12" s="19" customFormat="1" ht="15.75">
      <c r="A614" s="14"/>
      <c r="B614" s="14"/>
      <c r="C614" s="51"/>
      <c r="D614" s="15"/>
      <c r="E614" s="79" t="s">
        <v>217</v>
      </c>
      <c r="F614" s="16">
        <v>126520</v>
      </c>
      <c r="G614" s="17">
        <f t="shared" si="11"/>
        <v>0</v>
      </c>
      <c r="H614" s="16">
        <v>126520</v>
      </c>
      <c r="I614" s="16">
        <v>126520</v>
      </c>
      <c r="J614" s="65"/>
      <c r="L614" s="65"/>
    </row>
    <row r="615" spans="1:12" s="19" customFormat="1" ht="15.75">
      <c r="A615" s="14"/>
      <c r="B615" s="14"/>
      <c r="C615" s="51"/>
      <c r="D615" s="15"/>
      <c r="E615" s="79" t="s">
        <v>224</v>
      </c>
      <c r="F615" s="16">
        <v>126520</v>
      </c>
      <c r="G615" s="17">
        <f t="shared" si="11"/>
        <v>0</v>
      </c>
      <c r="H615" s="16">
        <v>126520</v>
      </c>
      <c r="I615" s="16">
        <v>126520</v>
      </c>
      <c r="J615" s="65"/>
      <c r="L615" s="65"/>
    </row>
    <row r="616" spans="1:12" s="19" customFormat="1" ht="15.75">
      <c r="A616" s="14"/>
      <c r="B616" s="14"/>
      <c r="C616" s="51"/>
      <c r="D616" s="15"/>
      <c r="E616" s="79" t="s">
        <v>225</v>
      </c>
      <c r="F616" s="16">
        <v>126520</v>
      </c>
      <c r="G616" s="17">
        <f t="shared" si="11"/>
        <v>0</v>
      </c>
      <c r="H616" s="16">
        <v>126520</v>
      </c>
      <c r="I616" s="16">
        <v>126520</v>
      </c>
      <c r="J616" s="65"/>
      <c r="L616" s="65"/>
    </row>
    <row r="617" spans="1:12" s="19" customFormat="1" ht="15.75">
      <c r="A617" s="14"/>
      <c r="B617" s="14"/>
      <c r="C617" s="51"/>
      <c r="D617" s="15"/>
      <c r="E617" s="79" t="s">
        <v>220</v>
      </c>
      <c r="F617" s="16">
        <v>126520</v>
      </c>
      <c r="G617" s="17">
        <f t="shared" si="11"/>
        <v>0</v>
      </c>
      <c r="H617" s="16">
        <v>126520</v>
      </c>
      <c r="I617" s="16">
        <v>126520</v>
      </c>
      <c r="J617" s="65"/>
      <c r="L617" s="65"/>
    </row>
    <row r="618" spans="1:12" s="19" customFormat="1" ht="15.75">
      <c r="A618" s="14"/>
      <c r="B618" s="14"/>
      <c r="C618" s="51"/>
      <c r="D618" s="15"/>
      <c r="E618" s="79" t="s">
        <v>226</v>
      </c>
      <c r="F618" s="16">
        <v>113431</v>
      </c>
      <c r="G618" s="17">
        <f t="shared" si="11"/>
        <v>0</v>
      </c>
      <c r="H618" s="16">
        <v>113431</v>
      </c>
      <c r="I618" s="16">
        <v>113431</v>
      </c>
      <c r="J618" s="65"/>
      <c r="L618" s="65"/>
    </row>
    <row r="619" spans="1:12" s="19" customFormat="1" ht="15.75">
      <c r="A619" s="14"/>
      <c r="B619" s="14"/>
      <c r="C619" s="51"/>
      <c r="D619" s="15"/>
      <c r="E619" s="79" t="s">
        <v>309</v>
      </c>
      <c r="F619" s="16">
        <v>113431</v>
      </c>
      <c r="G619" s="17">
        <f t="shared" si="11"/>
        <v>0</v>
      </c>
      <c r="H619" s="16">
        <v>113431</v>
      </c>
      <c r="I619" s="16">
        <v>113431</v>
      </c>
      <c r="J619" s="65"/>
      <c r="L619" s="65"/>
    </row>
    <row r="620" spans="1:12" s="19" customFormat="1" ht="15.75">
      <c r="A620" s="14"/>
      <c r="B620" s="14"/>
      <c r="C620" s="51"/>
      <c r="D620" s="15"/>
      <c r="E620" s="79" t="s">
        <v>227</v>
      </c>
      <c r="F620" s="16">
        <v>113431</v>
      </c>
      <c r="G620" s="17">
        <f t="shared" si="11"/>
        <v>0</v>
      </c>
      <c r="H620" s="16">
        <v>113431</v>
      </c>
      <c r="I620" s="16">
        <v>113431</v>
      </c>
      <c r="J620" s="65"/>
      <c r="L620" s="65"/>
    </row>
    <row r="621" spans="1:12" s="19" customFormat="1" ht="15.75">
      <c r="A621" s="14"/>
      <c r="B621" s="14"/>
      <c r="C621" s="51"/>
      <c r="D621" s="15"/>
      <c r="E621" s="79" t="s">
        <v>216</v>
      </c>
      <c r="F621" s="16">
        <v>113431</v>
      </c>
      <c r="G621" s="17">
        <f t="shared" si="11"/>
        <v>0</v>
      </c>
      <c r="H621" s="16">
        <v>113431</v>
      </c>
      <c r="I621" s="16">
        <v>113431</v>
      </c>
      <c r="J621" s="65"/>
      <c r="L621" s="65"/>
    </row>
    <row r="622" spans="1:12" s="19" customFormat="1" ht="15.75">
      <c r="A622" s="14"/>
      <c r="B622" s="14"/>
      <c r="C622" s="51"/>
      <c r="D622" s="15"/>
      <c r="E622" s="79" t="s">
        <v>228</v>
      </c>
      <c r="F622" s="16">
        <v>113431</v>
      </c>
      <c r="G622" s="17">
        <f t="shared" si="11"/>
        <v>0</v>
      </c>
      <c r="H622" s="16">
        <v>113431</v>
      </c>
      <c r="I622" s="16">
        <v>113431</v>
      </c>
      <c r="J622" s="65"/>
      <c r="L622" s="65"/>
    </row>
    <row r="623" spans="1:12" s="24" customFormat="1" ht="31.5">
      <c r="A623" s="21"/>
      <c r="B623" s="21">
        <v>91</v>
      </c>
      <c r="C623" s="118"/>
      <c r="D623" s="22" t="s">
        <v>430</v>
      </c>
      <c r="E623" s="22"/>
      <c r="F623" s="23">
        <f>F624+F626+F627+F628+F642</f>
        <v>15483963</v>
      </c>
      <c r="G623" s="23"/>
      <c r="H623" s="23">
        <f>H624+H626+H627+H628+H642</f>
        <v>15150522</v>
      </c>
      <c r="I623" s="23">
        <f>I624+I626+I627+I628+I642</f>
        <v>16379606</v>
      </c>
      <c r="J623" s="62">
        <f>'[1]Місто'!$O$441-I623</f>
        <v>0</v>
      </c>
      <c r="L623" s="64"/>
    </row>
    <row r="624" spans="1:12" s="19" customFormat="1" ht="15.75">
      <c r="A624" s="14"/>
      <c r="B624" s="14">
        <v>10116</v>
      </c>
      <c r="C624" s="112" t="s">
        <v>665</v>
      </c>
      <c r="D624" s="15" t="s">
        <v>554</v>
      </c>
      <c r="E624" s="15" t="s">
        <v>555</v>
      </c>
      <c r="F624" s="16"/>
      <c r="G624" s="17"/>
      <c r="H624" s="16"/>
      <c r="I624" s="18">
        <f>'[1]Місто'!$O$443</f>
        <v>320384</v>
      </c>
      <c r="J624" s="65"/>
      <c r="L624" s="65"/>
    </row>
    <row r="625" spans="1:12" s="19" customFormat="1" ht="15.75" hidden="1">
      <c r="A625" s="14"/>
      <c r="B625" s="14"/>
      <c r="C625" s="51"/>
      <c r="D625" s="15"/>
      <c r="E625" s="15" t="s">
        <v>558</v>
      </c>
      <c r="F625" s="16"/>
      <c r="G625" s="17"/>
      <c r="H625" s="16"/>
      <c r="I625" s="18"/>
      <c r="J625" s="65"/>
      <c r="L625" s="65"/>
    </row>
    <row r="626" spans="1:12" s="19" customFormat="1" ht="19.5" customHeight="1">
      <c r="A626" s="14"/>
      <c r="B626" s="14" t="s">
        <v>408</v>
      </c>
      <c r="C626" s="116" t="s">
        <v>685</v>
      </c>
      <c r="D626" s="15" t="s">
        <v>428</v>
      </c>
      <c r="E626" s="15" t="s">
        <v>555</v>
      </c>
      <c r="F626" s="16"/>
      <c r="G626" s="17"/>
      <c r="H626" s="16"/>
      <c r="I626" s="18">
        <f>'[1]Місто'!$O$446</f>
        <v>908700</v>
      </c>
      <c r="J626" s="65"/>
      <c r="L626" s="65"/>
    </row>
    <row r="627" spans="1:12" s="19" customFormat="1" ht="30.75">
      <c r="A627" s="14"/>
      <c r="B627" s="14">
        <v>150101</v>
      </c>
      <c r="C627" s="112" t="s">
        <v>666</v>
      </c>
      <c r="D627" s="15" t="s">
        <v>556</v>
      </c>
      <c r="E627" s="79" t="s">
        <v>199</v>
      </c>
      <c r="F627" s="16">
        <v>12908285</v>
      </c>
      <c r="G627" s="17">
        <f>100-(H627/F627)*100</f>
        <v>2.583154927242475</v>
      </c>
      <c r="H627" s="16">
        <v>12574844</v>
      </c>
      <c r="I627" s="18">
        <v>12574844</v>
      </c>
      <c r="J627" s="65"/>
      <c r="L627" s="65"/>
    </row>
    <row r="628" spans="1:12" s="19" customFormat="1" ht="15.75">
      <c r="A628" s="14"/>
      <c r="B628" s="14">
        <v>150101</v>
      </c>
      <c r="C628" s="112" t="s">
        <v>666</v>
      </c>
      <c r="D628" s="15" t="s">
        <v>556</v>
      </c>
      <c r="E628" s="30" t="s">
        <v>173</v>
      </c>
      <c r="F628" s="106">
        <f>SUM(F629:F641)</f>
        <v>1183572</v>
      </c>
      <c r="G628" s="107"/>
      <c r="H628" s="106">
        <f>SUM(H629:H641)</f>
        <v>1183572</v>
      </c>
      <c r="I628" s="106">
        <f>SUM(I629:I641)</f>
        <v>1183572</v>
      </c>
      <c r="J628" s="65"/>
      <c r="L628" s="65"/>
    </row>
    <row r="629" spans="1:12" s="19" customFormat="1" ht="15.75">
      <c r="A629" s="14"/>
      <c r="B629" s="14"/>
      <c r="C629" s="112"/>
      <c r="D629" s="15"/>
      <c r="E629" s="79" t="s">
        <v>304</v>
      </c>
      <c r="F629" s="16">
        <f>91044</f>
        <v>91044</v>
      </c>
      <c r="G629" s="17">
        <f aca="true" t="shared" si="12" ref="G629:G653">100-(H629/F629)*100</f>
        <v>0</v>
      </c>
      <c r="H629" s="16">
        <f>91044</f>
        <v>91044</v>
      </c>
      <c r="I629" s="16">
        <f>91044</f>
        <v>91044</v>
      </c>
      <c r="J629" s="65"/>
      <c r="L629" s="65"/>
    </row>
    <row r="630" spans="1:12" s="19" customFormat="1" ht="15.75">
      <c r="A630" s="14"/>
      <c r="B630" s="14"/>
      <c r="C630" s="112"/>
      <c r="D630" s="15"/>
      <c r="E630" s="79" t="s">
        <v>191</v>
      </c>
      <c r="F630" s="16">
        <v>91044</v>
      </c>
      <c r="G630" s="17">
        <f t="shared" si="12"/>
        <v>0</v>
      </c>
      <c r="H630" s="16">
        <v>91044</v>
      </c>
      <c r="I630" s="16">
        <v>91044</v>
      </c>
      <c r="J630" s="65"/>
      <c r="L630" s="65"/>
    </row>
    <row r="631" spans="1:12" s="19" customFormat="1" ht="15.75">
      <c r="A631" s="14"/>
      <c r="B631" s="14"/>
      <c r="C631" s="112"/>
      <c r="D631" s="15"/>
      <c r="E631" s="79" t="s">
        <v>192</v>
      </c>
      <c r="F631" s="16">
        <v>91044</v>
      </c>
      <c r="G631" s="17">
        <f t="shared" si="12"/>
        <v>0</v>
      </c>
      <c r="H631" s="16">
        <v>91044</v>
      </c>
      <c r="I631" s="16">
        <v>91044</v>
      </c>
      <c r="J631" s="65"/>
      <c r="L631" s="65"/>
    </row>
    <row r="632" spans="1:12" s="19" customFormat="1" ht="15.75">
      <c r="A632" s="14"/>
      <c r="B632" s="14"/>
      <c r="C632" s="112"/>
      <c r="D632" s="15"/>
      <c r="E632" s="79" t="s">
        <v>193</v>
      </c>
      <c r="F632" s="16">
        <v>91044</v>
      </c>
      <c r="G632" s="17">
        <f t="shared" si="12"/>
        <v>0</v>
      </c>
      <c r="H632" s="16">
        <v>91044</v>
      </c>
      <c r="I632" s="16">
        <v>91044</v>
      </c>
      <c r="J632" s="65"/>
      <c r="L632" s="65"/>
    </row>
    <row r="633" spans="1:12" s="19" customFormat="1" ht="15.75">
      <c r="A633" s="14"/>
      <c r="B633" s="14"/>
      <c r="C633" s="112"/>
      <c r="D633" s="15"/>
      <c r="E633" s="79" t="s">
        <v>305</v>
      </c>
      <c r="F633" s="16">
        <v>91044</v>
      </c>
      <c r="G633" s="17">
        <f t="shared" si="12"/>
        <v>0</v>
      </c>
      <c r="H633" s="16">
        <v>91044</v>
      </c>
      <c r="I633" s="16">
        <v>91044</v>
      </c>
      <c r="J633" s="65"/>
      <c r="L633" s="65"/>
    </row>
    <row r="634" spans="1:12" s="19" customFormat="1" ht="15.75">
      <c r="A634" s="14"/>
      <c r="B634" s="14"/>
      <c r="C634" s="112"/>
      <c r="D634" s="15"/>
      <c r="E634" s="79" t="s">
        <v>327</v>
      </c>
      <c r="F634" s="16">
        <v>91044</v>
      </c>
      <c r="G634" s="17">
        <f t="shared" si="12"/>
        <v>0</v>
      </c>
      <c r="H634" s="16">
        <v>91044</v>
      </c>
      <c r="I634" s="16">
        <v>91044</v>
      </c>
      <c r="J634" s="65"/>
      <c r="L634" s="65"/>
    </row>
    <row r="635" spans="1:12" s="19" customFormat="1" ht="15.75">
      <c r="A635" s="14"/>
      <c r="B635" s="14"/>
      <c r="C635" s="112"/>
      <c r="D635" s="15"/>
      <c r="E635" s="79" t="s">
        <v>194</v>
      </c>
      <c r="F635" s="16">
        <v>91044</v>
      </c>
      <c r="G635" s="17">
        <f t="shared" si="12"/>
        <v>0</v>
      </c>
      <c r="H635" s="16">
        <v>91044</v>
      </c>
      <c r="I635" s="16">
        <v>91044</v>
      </c>
      <c r="J635" s="65"/>
      <c r="L635" s="65"/>
    </row>
    <row r="636" spans="1:12" s="19" customFormat="1" ht="15.75">
      <c r="A636" s="14"/>
      <c r="B636" s="14"/>
      <c r="C636" s="112"/>
      <c r="D636" s="15"/>
      <c r="E636" s="79" t="s">
        <v>328</v>
      </c>
      <c r="F636" s="16">
        <v>91044</v>
      </c>
      <c r="G636" s="17">
        <f t="shared" si="12"/>
        <v>0</v>
      </c>
      <c r="H636" s="16">
        <v>91044</v>
      </c>
      <c r="I636" s="16">
        <v>91044</v>
      </c>
      <c r="J636" s="65"/>
      <c r="L636" s="65"/>
    </row>
    <row r="637" spans="1:12" s="19" customFormat="1" ht="15.75">
      <c r="A637" s="14"/>
      <c r="B637" s="14"/>
      <c r="C637" s="112"/>
      <c r="D637" s="15"/>
      <c r="E637" s="79" t="s">
        <v>329</v>
      </c>
      <c r="F637" s="16">
        <v>91044</v>
      </c>
      <c r="G637" s="17">
        <f t="shared" si="12"/>
        <v>0</v>
      </c>
      <c r="H637" s="16">
        <v>91044</v>
      </c>
      <c r="I637" s="16">
        <v>91044</v>
      </c>
      <c r="J637" s="65"/>
      <c r="L637" s="65"/>
    </row>
    <row r="638" spans="1:12" s="19" customFormat="1" ht="15.75">
      <c r="A638" s="14"/>
      <c r="B638" s="14"/>
      <c r="C638" s="112"/>
      <c r="D638" s="15"/>
      <c r="E638" s="79" t="s">
        <v>196</v>
      </c>
      <c r="F638" s="16">
        <v>91044</v>
      </c>
      <c r="G638" s="17">
        <f t="shared" si="12"/>
        <v>0</v>
      </c>
      <c r="H638" s="16">
        <v>91044</v>
      </c>
      <c r="I638" s="16">
        <v>91044</v>
      </c>
      <c r="J638" s="65"/>
      <c r="L638" s="65"/>
    </row>
    <row r="639" spans="1:12" s="19" customFormat="1" ht="15.75">
      <c r="A639" s="14"/>
      <c r="B639" s="14"/>
      <c r="C639" s="112"/>
      <c r="D639" s="15"/>
      <c r="E639" s="79" t="s">
        <v>330</v>
      </c>
      <c r="F639" s="16">
        <v>91044</v>
      </c>
      <c r="G639" s="17">
        <f t="shared" si="12"/>
        <v>0</v>
      </c>
      <c r="H639" s="16">
        <v>91044</v>
      </c>
      <c r="I639" s="16">
        <v>91044</v>
      </c>
      <c r="J639" s="65"/>
      <c r="L639" s="65"/>
    </row>
    <row r="640" spans="1:12" s="19" customFormat="1" ht="15.75">
      <c r="A640" s="14"/>
      <c r="B640" s="14"/>
      <c r="C640" s="112"/>
      <c r="D640" s="15"/>
      <c r="E640" s="79" t="s">
        <v>331</v>
      </c>
      <c r="F640" s="16">
        <v>91044</v>
      </c>
      <c r="G640" s="17">
        <f t="shared" si="12"/>
        <v>0</v>
      </c>
      <c r="H640" s="16">
        <v>91044</v>
      </c>
      <c r="I640" s="16">
        <v>91044</v>
      </c>
      <c r="J640" s="65"/>
      <c r="L640" s="65"/>
    </row>
    <row r="641" spans="1:12" s="19" customFormat="1" ht="15.75">
      <c r="A641" s="14"/>
      <c r="B641" s="14"/>
      <c r="C641" s="112"/>
      <c r="D641" s="15"/>
      <c r="E641" s="79" t="s">
        <v>332</v>
      </c>
      <c r="F641" s="16">
        <v>91044</v>
      </c>
      <c r="G641" s="17">
        <f t="shared" si="12"/>
        <v>0</v>
      </c>
      <c r="H641" s="16">
        <v>91044</v>
      </c>
      <c r="I641" s="16">
        <v>91044</v>
      </c>
      <c r="J641" s="65"/>
      <c r="L641" s="65"/>
    </row>
    <row r="642" spans="1:12" s="19" customFormat="1" ht="15.75">
      <c r="A642" s="14"/>
      <c r="B642" s="14">
        <v>150101</v>
      </c>
      <c r="C642" s="112" t="s">
        <v>666</v>
      </c>
      <c r="D642" s="15" t="s">
        <v>556</v>
      </c>
      <c r="E642" s="30" t="s">
        <v>162</v>
      </c>
      <c r="F642" s="106">
        <f>SUM(F643:F653)</f>
        <v>1392106</v>
      </c>
      <c r="G642" s="17"/>
      <c r="H642" s="106">
        <f>SUM(H643:H653)</f>
        <v>1392106</v>
      </c>
      <c r="I642" s="106">
        <f>SUM(I643:I653)</f>
        <v>1392106</v>
      </c>
      <c r="J642" s="65"/>
      <c r="L642" s="65"/>
    </row>
    <row r="643" spans="1:12" s="19" customFormat="1" ht="15.75">
      <c r="A643" s="14"/>
      <c r="B643" s="14"/>
      <c r="C643" s="112"/>
      <c r="D643" s="15"/>
      <c r="E643" s="79" t="s">
        <v>333</v>
      </c>
      <c r="F643" s="16">
        <v>126520</v>
      </c>
      <c r="G643" s="17">
        <f t="shared" si="12"/>
        <v>0</v>
      </c>
      <c r="H643" s="16">
        <v>126520</v>
      </c>
      <c r="I643" s="16">
        <v>126520</v>
      </c>
      <c r="J643" s="65"/>
      <c r="L643" s="65"/>
    </row>
    <row r="644" spans="1:12" s="19" customFormat="1" ht="15.75">
      <c r="A644" s="14"/>
      <c r="B644" s="14"/>
      <c r="C644" s="112"/>
      <c r="D644" s="15"/>
      <c r="E644" s="79" t="s">
        <v>191</v>
      </c>
      <c r="F644" s="16">
        <v>126520</v>
      </c>
      <c r="G644" s="17">
        <f t="shared" si="12"/>
        <v>0</v>
      </c>
      <c r="H644" s="16">
        <v>126520</v>
      </c>
      <c r="I644" s="16">
        <v>126520</v>
      </c>
      <c r="J644" s="65"/>
      <c r="L644" s="65"/>
    </row>
    <row r="645" spans="1:12" s="19" customFormat="1" ht="15.75">
      <c r="A645" s="14"/>
      <c r="B645" s="14"/>
      <c r="C645" s="112"/>
      <c r="D645" s="15"/>
      <c r="E645" s="79" t="s">
        <v>193</v>
      </c>
      <c r="F645" s="16">
        <v>126520</v>
      </c>
      <c r="G645" s="17">
        <f t="shared" si="12"/>
        <v>0</v>
      </c>
      <c r="H645" s="16">
        <v>126520</v>
      </c>
      <c r="I645" s="16">
        <v>126520</v>
      </c>
      <c r="J645" s="65"/>
      <c r="L645" s="65"/>
    </row>
    <row r="646" spans="1:12" s="19" customFormat="1" ht="15.75">
      <c r="A646" s="14"/>
      <c r="B646" s="14"/>
      <c r="C646" s="112"/>
      <c r="D646" s="15"/>
      <c r="E646" s="79" t="s">
        <v>195</v>
      </c>
      <c r="F646" s="16">
        <v>126520</v>
      </c>
      <c r="G646" s="17">
        <f t="shared" si="12"/>
        <v>0</v>
      </c>
      <c r="H646" s="16">
        <v>126520</v>
      </c>
      <c r="I646" s="16">
        <v>126520</v>
      </c>
      <c r="J646" s="65"/>
      <c r="L646" s="65"/>
    </row>
    <row r="647" spans="1:12" s="19" customFormat="1" ht="15.75">
      <c r="A647" s="14"/>
      <c r="B647" s="14"/>
      <c r="C647" s="112"/>
      <c r="D647" s="15"/>
      <c r="E647" s="79" t="s">
        <v>334</v>
      </c>
      <c r="F647" s="16">
        <v>126520</v>
      </c>
      <c r="G647" s="17">
        <f t="shared" si="12"/>
        <v>0</v>
      </c>
      <c r="H647" s="16">
        <v>126520</v>
      </c>
      <c r="I647" s="16">
        <v>126520</v>
      </c>
      <c r="J647" s="65"/>
      <c r="L647" s="65"/>
    </row>
    <row r="648" spans="1:12" s="19" customFormat="1" ht="15.75">
      <c r="A648" s="14"/>
      <c r="B648" s="14"/>
      <c r="C648" s="112"/>
      <c r="D648" s="15"/>
      <c r="E648" s="79" t="s">
        <v>306</v>
      </c>
      <c r="F648" s="16">
        <v>126520</v>
      </c>
      <c r="G648" s="17">
        <f t="shared" si="12"/>
        <v>0</v>
      </c>
      <c r="H648" s="16">
        <v>126520</v>
      </c>
      <c r="I648" s="16">
        <v>126520</v>
      </c>
      <c r="J648" s="65"/>
      <c r="L648" s="65"/>
    </row>
    <row r="649" spans="1:12" s="19" customFormat="1" ht="15.75">
      <c r="A649" s="14"/>
      <c r="B649" s="14"/>
      <c r="C649" s="112"/>
      <c r="D649" s="15"/>
      <c r="E649" s="79" t="s">
        <v>335</v>
      </c>
      <c r="F649" s="16">
        <v>126520</v>
      </c>
      <c r="G649" s="17">
        <f t="shared" si="12"/>
        <v>0</v>
      </c>
      <c r="H649" s="16">
        <v>126520</v>
      </c>
      <c r="I649" s="16">
        <v>126520</v>
      </c>
      <c r="J649" s="65"/>
      <c r="L649" s="65"/>
    </row>
    <row r="650" spans="1:12" s="19" customFormat="1" ht="15.75">
      <c r="A650" s="14"/>
      <c r="B650" s="14"/>
      <c r="C650" s="112"/>
      <c r="D650" s="15"/>
      <c r="E650" s="79" t="s">
        <v>336</v>
      </c>
      <c r="F650" s="16">
        <v>126520</v>
      </c>
      <c r="G650" s="17">
        <f t="shared" si="12"/>
        <v>0</v>
      </c>
      <c r="H650" s="16">
        <v>126520</v>
      </c>
      <c r="I650" s="16">
        <v>126520</v>
      </c>
      <c r="J650" s="65"/>
      <c r="L650" s="65"/>
    </row>
    <row r="651" spans="1:12" s="19" customFormat="1" ht="15.75">
      <c r="A651" s="14"/>
      <c r="B651" s="14"/>
      <c r="C651" s="112"/>
      <c r="D651" s="15"/>
      <c r="E651" s="79" t="s">
        <v>337</v>
      </c>
      <c r="F651" s="16">
        <v>126520</v>
      </c>
      <c r="G651" s="17">
        <f t="shared" si="12"/>
        <v>0</v>
      </c>
      <c r="H651" s="16">
        <v>126520</v>
      </c>
      <c r="I651" s="16">
        <v>126520</v>
      </c>
      <c r="J651" s="65"/>
      <c r="L651" s="65"/>
    </row>
    <row r="652" spans="1:12" s="19" customFormat="1" ht="15.75">
      <c r="A652" s="14"/>
      <c r="B652" s="14"/>
      <c r="C652" s="112"/>
      <c r="D652" s="15"/>
      <c r="E652" s="79" t="s">
        <v>331</v>
      </c>
      <c r="F652" s="16">
        <v>126906</v>
      </c>
      <c r="G652" s="17">
        <f t="shared" si="12"/>
        <v>0</v>
      </c>
      <c r="H652" s="16">
        <v>126906</v>
      </c>
      <c r="I652" s="16">
        <v>126906</v>
      </c>
      <c r="J652" s="65"/>
      <c r="L652" s="65"/>
    </row>
    <row r="653" spans="1:12" s="19" customFormat="1" ht="15.75">
      <c r="A653" s="14"/>
      <c r="B653" s="14"/>
      <c r="C653" s="112"/>
      <c r="D653" s="15"/>
      <c r="E653" s="79" t="s">
        <v>338</v>
      </c>
      <c r="F653" s="16">
        <v>126520</v>
      </c>
      <c r="G653" s="17">
        <f t="shared" si="12"/>
        <v>0</v>
      </c>
      <c r="H653" s="16">
        <v>126520</v>
      </c>
      <c r="I653" s="16">
        <v>126520</v>
      </c>
      <c r="J653" s="65"/>
      <c r="L653" s="65"/>
    </row>
    <row r="654" spans="1:12" s="24" customFormat="1" ht="31.5">
      <c r="A654" s="21"/>
      <c r="B654" s="21">
        <v>92</v>
      </c>
      <c r="C654" s="118"/>
      <c r="D654" s="22" t="s">
        <v>202</v>
      </c>
      <c r="E654" s="22"/>
      <c r="F654" s="23">
        <f>F655+F657+F658+F674</f>
        <v>3551950</v>
      </c>
      <c r="G654" s="23"/>
      <c r="H654" s="23">
        <f>H655+H657+H658+H674</f>
        <v>3551950</v>
      </c>
      <c r="I654" s="23">
        <f>I655+I657+I658+I674</f>
        <v>4148957</v>
      </c>
      <c r="J654" s="62">
        <f>'[1]Місто'!$O$465-I654</f>
        <v>0</v>
      </c>
      <c r="K654" s="31">
        <f>I689+I690+I691+I692+I693+I694+I695+I696</f>
        <v>0</v>
      </c>
      <c r="L654" s="62"/>
    </row>
    <row r="655" spans="1:12" s="19" customFormat="1" ht="15.75">
      <c r="A655" s="14"/>
      <c r="B655" s="14" t="s">
        <v>553</v>
      </c>
      <c r="C655" s="112" t="s">
        <v>665</v>
      </c>
      <c r="D655" s="15" t="s">
        <v>554</v>
      </c>
      <c r="E655" s="15" t="s">
        <v>555</v>
      </c>
      <c r="F655" s="16"/>
      <c r="G655" s="17"/>
      <c r="H655" s="16"/>
      <c r="I655" s="18">
        <f>'[1]Місто'!$O$467</f>
        <v>597007</v>
      </c>
      <c r="J655" s="65"/>
      <c r="L655" s="65"/>
    </row>
    <row r="656" spans="1:12" s="19" customFormat="1" ht="15.75" hidden="1">
      <c r="A656" s="14"/>
      <c r="B656" s="14"/>
      <c r="C656" s="51"/>
      <c r="D656" s="15"/>
      <c r="E656" s="15" t="s">
        <v>558</v>
      </c>
      <c r="F656" s="16"/>
      <c r="G656" s="17"/>
      <c r="H656" s="16"/>
      <c r="I656" s="18"/>
      <c r="J656" s="65"/>
      <c r="L656" s="65"/>
    </row>
    <row r="657" spans="1:12" s="19" customFormat="1" ht="42.75" customHeight="1" hidden="1">
      <c r="A657" s="14"/>
      <c r="B657" s="14" t="s">
        <v>408</v>
      </c>
      <c r="C657" s="116" t="s">
        <v>685</v>
      </c>
      <c r="D657" s="38" t="s">
        <v>428</v>
      </c>
      <c r="E657" s="38" t="s">
        <v>437</v>
      </c>
      <c r="F657" s="16"/>
      <c r="G657" s="17"/>
      <c r="H657" s="16"/>
      <c r="I657" s="18"/>
      <c r="J657" s="65"/>
      <c r="L657" s="65"/>
    </row>
    <row r="658" spans="1:12" s="19" customFormat="1" ht="15.75">
      <c r="A658" s="14"/>
      <c r="B658" s="14">
        <v>150101</v>
      </c>
      <c r="C658" s="112" t="s">
        <v>666</v>
      </c>
      <c r="D658" s="15" t="s">
        <v>556</v>
      </c>
      <c r="E658" s="30" t="s">
        <v>173</v>
      </c>
      <c r="F658" s="106">
        <f>SUM(F659:F673)</f>
        <v>1872293</v>
      </c>
      <c r="G658" s="107"/>
      <c r="H658" s="106">
        <f>SUM(H659:H673)</f>
        <v>1872293</v>
      </c>
      <c r="I658" s="106">
        <f>SUM(I659:I673)</f>
        <v>1872293</v>
      </c>
      <c r="J658" s="65"/>
      <c r="L658" s="65"/>
    </row>
    <row r="659" spans="1:12" s="19" customFormat="1" ht="15.75">
      <c r="A659" s="14"/>
      <c r="B659" s="14"/>
      <c r="C659" s="112"/>
      <c r="D659" s="15"/>
      <c r="E659" s="79" t="s">
        <v>339</v>
      </c>
      <c r="F659" s="16">
        <v>91044</v>
      </c>
      <c r="G659" s="17">
        <f aca="true" t="shared" si="13" ref="G659:G701">100-(H659/F659)*100</f>
        <v>0</v>
      </c>
      <c r="H659" s="16">
        <v>91044</v>
      </c>
      <c r="I659" s="16">
        <v>91044</v>
      </c>
      <c r="J659" s="65"/>
      <c r="L659" s="65"/>
    </row>
    <row r="660" spans="1:12" s="19" customFormat="1" ht="15.75">
      <c r="A660" s="14"/>
      <c r="B660" s="14"/>
      <c r="C660" s="112"/>
      <c r="D660" s="15"/>
      <c r="E660" s="79" t="s">
        <v>340</v>
      </c>
      <c r="F660" s="16">
        <v>91044</v>
      </c>
      <c r="G660" s="17">
        <f t="shared" si="13"/>
        <v>0</v>
      </c>
      <c r="H660" s="16">
        <v>91044</v>
      </c>
      <c r="I660" s="16">
        <v>91044</v>
      </c>
      <c r="J660" s="65"/>
      <c r="L660" s="65"/>
    </row>
    <row r="661" spans="1:12" s="19" customFormat="1" ht="15.75">
      <c r="A661" s="14"/>
      <c r="B661" s="14"/>
      <c r="C661" s="112"/>
      <c r="D661" s="15"/>
      <c r="E661" s="79" t="s">
        <v>341</v>
      </c>
      <c r="F661" s="16">
        <v>91044</v>
      </c>
      <c r="G661" s="17">
        <f t="shared" si="13"/>
        <v>0</v>
      </c>
      <c r="H661" s="16">
        <v>91044</v>
      </c>
      <c r="I661" s="16">
        <v>91044</v>
      </c>
      <c r="J661" s="65"/>
      <c r="L661" s="65"/>
    </row>
    <row r="662" spans="1:12" s="19" customFormat="1" ht="15.75">
      <c r="A662" s="14"/>
      <c r="B662" s="14"/>
      <c r="C662" s="112"/>
      <c r="D662" s="15"/>
      <c r="E662" s="79" t="s">
        <v>342</v>
      </c>
      <c r="F662" s="16">
        <v>91044</v>
      </c>
      <c r="G662" s="17">
        <f t="shared" si="13"/>
        <v>0</v>
      </c>
      <c r="H662" s="16">
        <v>91044</v>
      </c>
      <c r="I662" s="16">
        <v>91044</v>
      </c>
      <c r="J662" s="65"/>
      <c r="L662" s="65"/>
    </row>
    <row r="663" spans="1:12" s="19" customFormat="1" ht="15.75">
      <c r="A663" s="14"/>
      <c r="B663" s="14"/>
      <c r="C663" s="112"/>
      <c r="D663" s="15"/>
      <c r="E663" s="79" t="s">
        <v>343</v>
      </c>
      <c r="F663" s="16">
        <v>91044</v>
      </c>
      <c r="G663" s="17">
        <f t="shared" si="13"/>
        <v>0</v>
      </c>
      <c r="H663" s="16">
        <v>91044</v>
      </c>
      <c r="I663" s="16">
        <v>91044</v>
      </c>
      <c r="J663" s="65"/>
      <c r="L663" s="65"/>
    </row>
    <row r="664" spans="1:12" s="19" customFormat="1" ht="15.75">
      <c r="A664" s="14"/>
      <c r="B664" s="14"/>
      <c r="C664" s="112"/>
      <c r="D664" s="15"/>
      <c r="E664" s="79" t="s">
        <v>344</v>
      </c>
      <c r="F664" s="16">
        <v>91044</v>
      </c>
      <c r="G664" s="17">
        <f t="shared" si="13"/>
        <v>0</v>
      </c>
      <c r="H664" s="16">
        <v>91044</v>
      </c>
      <c r="I664" s="16">
        <v>91044</v>
      </c>
      <c r="J664" s="65"/>
      <c r="L664" s="65"/>
    </row>
    <row r="665" spans="1:12" s="19" customFormat="1" ht="15.75">
      <c r="A665" s="14"/>
      <c r="B665" s="14"/>
      <c r="C665" s="112"/>
      <c r="D665" s="15"/>
      <c r="E665" s="79" t="s">
        <v>345</v>
      </c>
      <c r="F665" s="16">
        <v>91044</v>
      </c>
      <c r="G665" s="17">
        <f t="shared" si="13"/>
        <v>0</v>
      </c>
      <c r="H665" s="16">
        <v>91044</v>
      </c>
      <c r="I665" s="16">
        <v>91044</v>
      </c>
      <c r="J665" s="65"/>
      <c r="L665" s="65"/>
    </row>
    <row r="666" spans="1:12" s="19" customFormat="1" ht="15.75">
      <c r="A666" s="14"/>
      <c r="B666" s="14"/>
      <c r="C666" s="112"/>
      <c r="D666" s="15"/>
      <c r="E666" s="79" t="s">
        <v>346</v>
      </c>
      <c r="F666" s="16">
        <v>153019</v>
      </c>
      <c r="G666" s="17">
        <f t="shared" si="13"/>
        <v>0</v>
      </c>
      <c r="H666" s="16">
        <v>153019</v>
      </c>
      <c r="I666" s="16">
        <v>153019</v>
      </c>
      <c r="J666" s="65"/>
      <c r="L666" s="65"/>
    </row>
    <row r="667" spans="1:12" s="19" customFormat="1" ht="15.75">
      <c r="A667" s="14"/>
      <c r="B667" s="14"/>
      <c r="C667" s="112"/>
      <c r="D667" s="15"/>
      <c r="E667" s="79" t="s">
        <v>347</v>
      </c>
      <c r="F667" s="16">
        <v>153019</v>
      </c>
      <c r="G667" s="17">
        <f t="shared" si="13"/>
        <v>0</v>
      </c>
      <c r="H667" s="16">
        <v>153019</v>
      </c>
      <c r="I667" s="16">
        <v>153019</v>
      </c>
      <c r="J667" s="65"/>
      <c r="L667" s="65"/>
    </row>
    <row r="668" spans="1:12" s="19" customFormat="1" ht="15.75">
      <c r="A668" s="14"/>
      <c r="B668" s="14"/>
      <c r="C668" s="112"/>
      <c r="D668" s="15"/>
      <c r="E668" s="79" t="s">
        <v>348</v>
      </c>
      <c r="F668" s="16">
        <v>153019</v>
      </c>
      <c r="G668" s="17">
        <f t="shared" si="13"/>
        <v>0</v>
      </c>
      <c r="H668" s="16">
        <v>153019</v>
      </c>
      <c r="I668" s="16">
        <v>153019</v>
      </c>
      <c r="J668" s="65"/>
      <c r="L668" s="65"/>
    </row>
    <row r="669" spans="1:12" s="19" customFormat="1" ht="15.75">
      <c r="A669" s="14"/>
      <c r="B669" s="14"/>
      <c r="C669" s="112"/>
      <c r="D669" s="15"/>
      <c r="E669" s="79" t="s">
        <v>349</v>
      </c>
      <c r="F669" s="16">
        <v>153019</v>
      </c>
      <c r="G669" s="17">
        <f t="shared" si="13"/>
        <v>0</v>
      </c>
      <c r="H669" s="16">
        <v>153019</v>
      </c>
      <c r="I669" s="16">
        <v>153019</v>
      </c>
      <c r="J669" s="65"/>
      <c r="L669" s="65"/>
    </row>
    <row r="670" spans="1:12" s="19" customFormat="1" ht="15.75">
      <c r="A670" s="14"/>
      <c r="B670" s="14"/>
      <c r="C670" s="112"/>
      <c r="D670" s="15"/>
      <c r="E670" s="79" t="s">
        <v>365</v>
      </c>
      <c r="F670" s="16">
        <v>153019</v>
      </c>
      <c r="G670" s="17">
        <f t="shared" si="13"/>
        <v>0</v>
      </c>
      <c r="H670" s="16">
        <v>153019</v>
      </c>
      <c r="I670" s="16">
        <v>153019</v>
      </c>
      <c r="J670" s="65"/>
      <c r="L670" s="65"/>
    </row>
    <row r="671" spans="1:12" s="19" customFormat="1" ht="15.75">
      <c r="A671" s="14"/>
      <c r="B671" s="14"/>
      <c r="C671" s="112"/>
      <c r="D671" s="15"/>
      <c r="E671" s="79" t="s">
        <v>363</v>
      </c>
      <c r="F671" s="16">
        <v>153019</v>
      </c>
      <c r="G671" s="17">
        <f t="shared" si="13"/>
        <v>0</v>
      </c>
      <c r="H671" s="16">
        <v>153019</v>
      </c>
      <c r="I671" s="16">
        <v>153019</v>
      </c>
      <c r="J671" s="65"/>
      <c r="L671" s="65"/>
    </row>
    <row r="672" spans="1:12" s="19" customFormat="1" ht="15.75">
      <c r="A672" s="14"/>
      <c r="B672" s="14"/>
      <c r="C672" s="112"/>
      <c r="D672" s="15"/>
      <c r="E672" s="79" t="s">
        <v>350</v>
      </c>
      <c r="F672" s="16">
        <v>153019</v>
      </c>
      <c r="G672" s="17">
        <f t="shared" si="13"/>
        <v>0</v>
      </c>
      <c r="H672" s="16">
        <v>153019</v>
      </c>
      <c r="I672" s="16">
        <v>153019</v>
      </c>
      <c r="J672" s="65"/>
      <c r="L672" s="65"/>
    </row>
    <row r="673" spans="1:12" s="19" customFormat="1" ht="15.75">
      <c r="A673" s="47"/>
      <c r="B673" s="47"/>
      <c r="C673" s="116"/>
      <c r="D673" s="78"/>
      <c r="E673" s="79" t="s">
        <v>361</v>
      </c>
      <c r="F673" s="18">
        <v>163852</v>
      </c>
      <c r="G673" s="17">
        <f>100-(H673/F673)*100</f>
        <v>0</v>
      </c>
      <c r="H673" s="18">
        <v>163852</v>
      </c>
      <c r="I673" s="18">
        <v>163852</v>
      </c>
      <c r="J673" s="65"/>
      <c r="L673" s="65"/>
    </row>
    <row r="674" spans="1:12" s="19" customFormat="1" ht="15.75">
      <c r="A674" s="14"/>
      <c r="B674" s="14">
        <v>150101</v>
      </c>
      <c r="C674" s="112" t="s">
        <v>666</v>
      </c>
      <c r="D674" s="15" t="s">
        <v>556</v>
      </c>
      <c r="E674" s="30" t="s">
        <v>162</v>
      </c>
      <c r="F674" s="106">
        <f>SUM(F675:F688)</f>
        <v>1679657</v>
      </c>
      <c r="G674" s="17"/>
      <c r="H674" s="106">
        <f>SUM(H675:H688)</f>
        <v>1679657</v>
      </c>
      <c r="I674" s="106">
        <f>SUM(I675:I688)</f>
        <v>1679657</v>
      </c>
      <c r="J674" s="65"/>
      <c r="L674" s="65"/>
    </row>
    <row r="675" spans="1:12" s="19" customFormat="1" ht="15.75">
      <c r="A675" s="14"/>
      <c r="B675" s="14"/>
      <c r="C675" s="112"/>
      <c r="D675" s="15"/>
      <c r="E675" s="79" t="s">
        <v>339</v>
      </c>
      <c r="F675" s="16">
        <v>126520</v>
      </c>
      <c r="G675" s="17">
        <f t="shared" si="13"/>
        <v>0</v>
      </c>
      <c r="H675" s="16">
        <v>126520</v>
      </c>
      <c r="I675" s="16">
        <v>126520</v>
      </c>
      <c r="J675" s="65"/>
      <c r="L675" s="65"/>
    </row>
    <row r="676" spans="1:12" s="19" customFormat="1" ht="15.75">
      <c r="A676" s="14"/>
      <c r="B676" s="14"/>
      <c r="C676" s="112"/>
      <c r="D676" s="15"/>
      <c r="E676" s="79" t="s">
        <v>351</v>
      </c>
      <c r="F676" s="16">
        <v>126520</v>
      </c>
      <c r="G676" s="17">
        <f t="shared" si="13"/>
        <v>0</v>
      </c>
      <c r="H676" s="16">
        <v>126520</v>
      </c>
      <c r="I676" s="16">
        <v>126520</v>
      </c>
      <c r="J676" s="65"/>
      <c r="L676" s="65"/>
    </row>
    <row r="677" spans="1:12" s="19" customFormat="1" ht="15.75">
      <c r="A677" s="14"/>
      <c r="B677" s="14"/>
      <c r="C677" s="112"/>
      <c r="D677" s="15"/>
      <c r="E677" s="79" t="s">
        <v>352</v>
      </c>
      <c r="F677" s="16">
        <v>126520</v>
      </c>
      <c r="G677" s="17">
        <f t="shared" si="13"/>
        <v>0</v>
      </c>
      <c r="H677" s="16">
        <v>126520</v>
      </c>
      <c r="I677" s="16">
        <v>126520</v>
      </c>
      <c r="J677" s="65"/>
      <c r="L677" s="65"/>
    </row>
    <row r="678" spans="1:12" s="19" customFormat="1" ht="15.75">
      <c r="A678" s="14"/>
      <c r="B678" s="14"/>
      <c r="C678" s="112"/>
      <c r="D678" s="15"/>
      <c r="E678" s="79" t="s">
        <v>353</v>
      </c>
      <c r="F678" s="16">
        <v>126520</v>
      </c>
      <c r="G678" s="17">
        <f t="shared" si="13"/>
        <v>0</v>
      </c>
      <c r="H678" s="16">
        <v>126520</v>
      </c>
      <c r="I678" s="16">
        <v>126520</v>
      </c>
      <c r="J678" s="65"/>
      <c r="L678" s="65"/>
    </row>
    <row r="679" spans="1:12" s="19" customFormat="1" ht="15.75">
      <c r="A679" s="14"/>
      <c r="B679" s="14"/>
      <c r="C679" s="112"/>
      <c r="D679" s="15"/>
      <c r="E679" s="79" t="s">
        <v>354</v>
      </c>
      <c r="F679" s="16">
        <v>126520</v>
      </c>
      <c r="G679" s="17">
        <f t="shared" si="13"/>
        <v>0</v>
      </c>
      <c r="H679" s="16">
        <v>126520</v>
      </c>
      <c r="I679" s="16">
        <v>126520</v>
      </c>
      <c r="J679" s="65"/>
      <c r="L679" s="65"/>
    </row>
    <row r="680" spans="1:12" s="19" customFormat="1" ht="15.75">
      <c r="A680" s="14"/>
      <c r="B680" s="14"/>
      <c r="C680" s="112"/>
      <c r="D680" s="15"/>
      <c r="E680" s="79" t="s">
        <v>362</v>
      </c>
      <c r="F680" s="16">
        <v>126520</v>
      </c>
      <c r="G680" s="17">
        <f t="shared" si="13"/>
        <v>0</v>
      </c>
      <c r="H680" s="16">
        <v>126520</v>
      </c>
      <c r="I680" s="16">
        <v>126520</v>
      </c>
      <c r="J680" s="65"/>
      <c r="L680" s="65"/>
    </row>
    <row r="681" spans="1:12" s="19" customFormat="1" ht="15.75">
      <c r="A681" s="14"/>
      <c r="B681" s="14"/>
      <c r="C681" s="112"/>
      <c r="D681" s="15"/>
      <c r="E681" s="79" t="s">
        <v>355</v>
      </c>
      <c r="F681" s="16">
        <v>126520</v>
      </c>
      <c r="G681" s="17">
        <f t="shared" si="13"/>
        <v>0</v>
      </c>
      <c r="H681" s="16">
        <v>126520</v>
      </c>
      <c r="I681" s="16">
        <v>126520</v>
      </c>
      <c r="J681" s="65"/>
      <c r="L681" s="65"/>
    </row>
    <row r="682" spans="1:12" s="19" customFormat="1" ht="15.75">
      <c r="A682" s="14"/>
      <c r="B682" s="14"/>
      <c r="C682" s="112"/>
      <c r="D682" s="15"/>
      <c r="E682" s="79" t="s">
        <v>356</v>
      </c>
      <c r="F682" s="16">
        <v>113431</v>
      </c>
      <c r="G682" s="17">
        <f t="shared" si="13"/>
        <v>0</v>
      </c>
      <c r="H682" s="16">
        <v>113431</v>
      </c>
      <c r="I682" s="16">
        <v>113431</v>
      </c>
      <c r="J682" s="65"/>
      <c r="L682" s="65"/>
    </row>
    <row r="683" spans="1:12" s="19" customFormat="1" ht="15.75">
      <c r="A683" s="14"/>
      <c r="B683" s="14"/>
      <c r="C683" s="112"/>
      <c r="D683" s="15"/>
      <c r="E683" s="76" t="s">
        <v>366</v>
      </c>
      <c r="F683" s="16">
        <v>113431</v>
      </c>
      <c r="G683" s="17">
        <f t="shared" si="13"/>
        <v>0</v>
      </c>
      <c r="H683" s="16">
        <v>113431</v>
      </c>
      <c r="I683" s="16">
        <v>113431</v>
      </c>
      <c r="J683" s="65"/>
      <c r="L683" s="65"/>
    </row>
    <row r="684" spans="1:12" s="19" customFormat="1" ht="15.75">
      <c r="A684" s="14"/>
      <c r="B684" s="14"/>
      <c r="C684" s="112"/>
      <c r="D684" s="15"/>
      <c r="E684" s="79" t="s">
        <v>364</v>
      </c>
      <c r="F684" s="16">
        <v>113431</v>
      </c>
      <c r="G684" s="17">
        <f t="shared" si="13"/>
        <v>0</v>
      </c>
      <c r="H684" s="16">
        <v>113431</v>
      </c>
      <c r="I684" s="16">
        <v>113431</v>
      </c>
      <c r="J684" s="65"/>
      <c r="L684" s="65"/>
    </row>
    <row r="685" spans="1:12" s="19" customFormat="1" ht="15.75">
      <c r="A685" s="14"/>
      <c r="B685" s="14"/>
      <c r="C685" s="112"/>
      <c r="D685" s="15"/>
      <c r="E685" s="79" t="s">
        <v>357</v>
      </c>
      <c r="F685" s="16">
        <v>113431</v>
      </c>
      <c r="G685" s="17">
        <f t="shared" si="13"/>
        <v>0</v>
      </c>
      <c r="H685" s="16">
        <v>113431</v>
      </c>
      <c r="I685" s="16">
        <v>113431</v>
      </c>
      <c r="J685" s="65"/>
      <c r="L685" s="65"/>
    </row>
    <row r="686" spans="1:12" s="19" customFormat="1" ht="15" customHeight="1">
      <c r="A686" s="14"/>
      <c r="B686" s="14"/>
      <c r="C686" s="112"/>
      <c r="D686" s="15"/>
      <c r="E686" s="79" t="s">
        <v>358</v>
      </c>
      <c r="F686" s="16">
        <v>113431</v>
      </c>
      <c r="G686" s="17">
        <f t="shared" si="13"/>
        <v>0</v>
      </c>
      <c r="H686" s="16">
        <v>113431</v>
      </c>
      <c r="I686" s="16">
        <v>113431</v>
      </c>
      <c r="J686" s="65"/>
      <c r="L686" s="65"/>
    </row>
    <row r="687" spans="1:12" s="19" customFormat="1" ht="15.75">
      <c r="A687" s="14"/>
      <c r="B687" s="14"/>
      <c r="C687" s="112"/>
      <c r="D687" s="15"/>
      <c r="E687" s="79" t="s">
        <v>359</v>
      </c>
      <c r="F687" s="16">
        <v>113431</v>
      </c>
      <c r="G687" s="17">
        <f t="shared" si="13"/>
        <v>0</v>
      </c>
      <c r="H687" s="16">
        <v>113431</v>
      </c>
      <c r="I687" s="16">
        <v>113431</v>
      </c>
      <c r="J687" s="65"/>
      <c r="L687" s="65"/>
    </row>
    <row r="688" spans="1:12" s="19" customFormat="1" ht="15.75">
      <c r="A688" s="14"/>
      <c r="B688" s="14"/>
      <c r="C688" s="112"/>
      <c r="D688" s="15"/>
      <c r="E688" s="79" t="s">
        <v>360</v>
      </c>
      <c r="F688" s="16">
        <v>113431</v>
      </c>
      <c r="G688" s="17">
        <f t="shared" si="13"/>
        <v>0</v>
      </c>
      <c r="H688" s="16">
        <v>113431</v>
      </c>
      <c r="I688" s="16">
        <v>113431</v>
      </c>
      <c r="J688" s="65"/>
      <c r="L688" s="65"/>
    </row>
    <row r="689" spans="1:12" s="19" customFormat="1" ht="15.75" hidden="1">
      <c r="A689" s="14"/>
      <c r="B689" s="14">
        <v>150101</v>
      </c>
      <c r="C689" s="128" t="s">
        <v>666</v>
      </c>
      <c r="D689" s="41" t="s">
        <v>556</v>
      </c>
      <c r="E689" s="79" t="s">
        <v>431</v>
      </c>
      <c r="F689" s="43"/>
      <c r="G689" s="17" t="e">
        <f t="shared" si="13"/>
        <v>#DIV/0!</v>
      </c>
      <c r="H689" s="16"/>
      <c r="I689" s="18"/>
      <c r="J689" s="65"/>
      <c r="L689" s="65"/>
    </row>
    <row r="690" spans="1:12" s="19" customFormat="1" ht="45.75" hidden="1">
      <c r="A690" s="14"/>
      <c r="B690" s="14">
        <v>150101</v>
      </c>
      <c r="C690" s="128" t="s">
        <v>666</v>
      </c>
      <c r="D690" s="41" t="s">
        <v>556</v>
      </c>
      <c r="E690" s="79" t="s">
        <v>546</v>
      </c>
      <c r="F690" s="43"/>
      <c r="G690" s="17" t="e">
        <f t="shared" si="13"/>
        <v>#DIV/0!</v>
      </c>
      <c r="H690" s="16"/>
      <c r="I690" s="16"/>
      <c r="J690" s="65"/>
      <c r="L690" s="65"/>
    </row>
    <row r="691" spans="1:12" s="19" customFormat="1" ht="45.75" hidden="1">
      <c r="A691" s="14"/>
      <c r="B691" s="14">
        <v>150101</v>
      </c>
      <c r="C691" s="128" t="s">
        <v>666</v>
      </c>
      <c r="D691" s="41" t="s">
        <v>556</v>
      </c>
      <c r="E691" s="79" t="s">
        <v>713</v>
      </c>
      <c r="F691" s="43"/>
      <c r="G691" s="17" t="e">
        <f t="shared" si="13"/>
        <v>#DIV/0!</v>
      </c>
      <c r="H691" s="18"/>
      <c r="I691" s="18"/>
      <c r="J691" s="65"/>
      <c r="L691" s="65"/>
    </row>
    <row r="692" spans="1:12" s="19" customFormat="1" ht="45.75" hidden="1">
      <c r="A692" s="14"/>
      <c r="B692" s="14">
        <v>150101</v>
      </c>
      <c r="C692" s="112" t="s">
        <v>666</v>
      </c>
      <c r="D692" s="45" t="s">
        <v>556</v>
      </c>
      <c r="E692" s="79" t="s">
        <v>751</v>
      </c>
      <c r="F692" s="16"/>
      <c r="G692" s="17" t="e">
        <f t="shared" si="13"/>
        <v>#DIV/0!</v>
      </c>
      <c r="H692" s="16"/>
      <c r="I692" s="73"/>
      <c r="J692" s="65"/>
      <c r="L692" s="65"/>
    </row>
    <row r="693" spans="1:12" s="19" customFormat="1" ht="30.75" hidden="1">
      <c r="A693" s="14"/>
      <c r="B693" s="14">
        <v>150101</v>
      </c>
      <c r="C693" s="112" t="s">
        <v>666</v>
      </c>
      <c r="D693" s="15" t="s">
        <v>556</v>
      </c>
      <c r="E693" s="79" t="s">
        <v>752</v>
      </c>
      <c r="F693" s="16"/>
      <c r="G693" s="17" t="e">
        <f t="shared" si="13"/>
        <v>#DIV/0!</v>
      </c>
      <c r="H693" s="72"/>
      <c r="I693" s="73"/>
      <c r="J693" s="65"/>
      <c r="L693" s="65"/>
    </row>
    <row r="694" spans="1:12" s="19" customFormat="1" ht="45.75" hidden="1">
      <c r="A694" s="14"/>
      <c r="B694" s="14">
        <v>150101</v>
      </c>
      <c r="C694" s="112" t="s">
        <v>666</v>
      </c>
      <c r="D694" s="15" t="s">
        <v>556</v>
      </c>
      <c r="E694" s="79" t="s">
        <v>516</v>
      </c>
      <c r="F694" s="16"/>
      <c r="G694" s="17" t="e">
        <f t="shared" si="13"/>
        <v>#DIV/0!</v>
      </c>
      <c r="H694" s="16"/>
      <c r="I694" s="18"/>
      <c r="J694" s="65"/>
      <c r="L694" s="65"/>
    </row>
    <row r="695" spans="1:12" s="19" customFormat="1" ht="60.75" hidden="1">
      <c r="A695" s="14"/>
      <c r="B695" s="14">
        <v>150101</v>
      </c>
      <c r="C695" s="112" t="s">
        <v>666</v>
      </c>
      <c r="D695" s="15" t="s">
        <v>556</v>
      </c>
      <c r="E695" s="79" t="s">
        <v>704</v>
      </c>
      <c r="F695" s="72"/>
      <c r="G695" s="17" t="e">
        <f t="shared" si="13"/>
        <v>#DIV/0!</v>
      </c>
      <c r="H695" s="72"/>
      <c r="I695" s="72"/>
      <c r="J695" s="65"/>
      <c r="L695" s="65"/>
    </row>
    <row r="696" spans="1:12" s="19" customFormat="1" ht="45.75" hidden="1">
      <c r="A696" s="14"/>
      <c r="B696" s="14">
        <v>150101</v>
      </c>
      <c r="C696" s="112" t="s">
        <v>666</v>
      </c>
      <c r="D696" s="15" t="s">
        <v>556</v>
      </c>
      <c r="E696" s="79" t="s">
        <v>703</v>
      </c>
      <c r="F696" s="72"/>
      <c r="G696" s="17" t="e">
        <f t="shared" si="13"/>
        <v>#DIV/0!</v>
      </c>
      <c r="H696" s="72"/>
      <c r="I696" s="72"/>
      <c r="J696" s="65"/>
      <c r="L696" s="65"/>
    </row>
    <row r="697" spans="1:12" s="19" customFormat="1" ht="45.75" hidden="1">
      <c r="A697" s="14"/>
      <c r="B697" s="14">
        <v>150101</v>
      </c>
      <c r="C697" s="112" t="s">
        <v>666</v>
      </c>
      <c r="D697" s="15" t="s">
        <v>556</v>
      </c>
      <c r="E697" s="79" t="s">
        <v>727</v>
      </c>
      <c r="F697" s="18"/>
      <c r="G697" s="17" t="e">
        <f t="shared" si="13"/>
        <v>#DIV/0!</v>
      </c>
      <c r="H697" s="18"/>
      <c r="I697" s="18"/>
      <c r="J697" s="65"/>
      <c r="L697" s="65"/>
    </row>
    <row r="698" spans="1:12" s="19" customFormat="1" ht="30.75" hidden="1">
      <c r="A698" s="14"/>
      <c r="B698" s="14">
        <v>150101</v>
      </c>
      <c r="C698" s="112" t="s">
        <v>666</v>
      </c>
      <c r="D698" s="15" t="s">
        <v>556</v>
      </c>
      <c r="E698" s="79" t="s">
        <v>5</v>
      </c>
      <c r="F698" s="18"/>
      <c r="G698" s="17" t="e">
        <f t="shared" si="13"/>
        <v>#DIV/0!</v>
      </c>
      <c r="H698" s="18"/>
      <c r="I698" s="18"/>
      <c r="J698" s="65"/>
      <c r="L698" s="65"/>
    </row>
    <row r="699" spans="1:12" s="19" customFormat="1" ht="30.75" hidden="1">
      <c r="A699" s="14"/>
      <c r="B699" s="14">
        <v>150101</v>
      </c>
      <c r="C699" s="112" t="s">
        <v>666</v>
      </c>
      <c r="D699" s="15" t="s">
        <v>556</v>
      </c>
      <c r="E699" s="79" t="s">
        <v>6</v>
      </c>
      <c r="F699" s="18"/>
      <c r="G699" s="17" t="e">
        <f t="shared" si="13"/>
        <v>#DIV/0!</v>
      </c>
      <c r="H699" s="18"/>
      <c r="I699" s="18"/>
      <c r="J699" s="65"/>
      <c r="L699" s="65"/>
    </row>
    <row r="700" spans="1:12" s="19" customFormat="1" ht="45.75" hidden="1">
      <c r="A700" s="14"/>
      <c r="B700" s="47">
        <v>170703</v>
      </c>
      <c r="C700" s="116" t="s">
        <v>687</v>
      </c>
      <c r="D700" s="78" t="s">
        <v>642</v>
      </c>
      <c r="E700" s="79" t="s">
        <v>200</v>
      </c>
      <c r="F700" s="18">
        <v>12748462</v>
      </c>
      <c r="G700" s="17">
        <f t="shared" si="13"/>
        <v>0.94535325123924</v>
      </c>
      <c r="H700" s="18">
        <v>12627944</v>
      </c>
      <c r="I700" s="18"/>
      <c r="J700" s="65"/>
      <c r="L700" s="65"/>
    </row>
    <row r="701" spans="1:12" s="19" customFormat="1" ht="45.75" hidden="1">
      <c r="A701" s="47"/>
      <c r="B701" s="47">
        <v>170703</v>
      </c>
      <c r="C701" s="116" t="s">
        <v>687</v>
      </c>
      <c r="D701" s="78" t="s">
        <v>642</v>
      </c>
      <c r="E701" s="79" t="s">
        <v>752</v>
      </c>
      <c r="F701" s="18">
        <v>7398667</v>
      </c>
      <c r="G701" s="17">
        <f t="shared" si="13"/>
        <v>1.3538790163146928</v>
      </c>
      <c r="H701" s="18">
        <v>7298498</v>
      </c>
      <c r="I701" s="18"/>
      <c r="J701" s="65"/>
      <c r="L701" s="65"/>
    </row>
    <row r="702" spans="1:12" s="24" customFormat="1" ht="36" customHeight="1">
      <c r="A702" s="21"/>
      <c r="B702" s="21">
        <v>93</v>
      </c>
      <c r="C702" s="118"/>
      <c r="D702" s="22" t="s">
        <v>256</v>
      </c>
      <c r="E702" s="22"/>
      <c r="F702" s="23">
        <f>F704+F707+F721</f>
        <v>3361599</v>
      </c>
      <c r="G702" s="25"/>
      <c r="H702" s="23">
        <f>H704+H707+H721</f>
        <v>3361599</v>
      </c>
      <c r="I702" s="23">
        <f>I704+I707+I721</f>
        <v>3477738</v>
      </c>
      <c r="J702" s="62">
        <f>'[1]Місто'!$O$490-I702</f>
        <v>0</v>
      </c>
      <c r="K702" s="31">
        <f>I705+I706</f>
        <v>0</v>
      </c>
      <c r="L702" s="62"/>
    </row>
    <row r="703" spans="1:12" s="19" customFormat="1" ht="15.75" hidden="1">
      <c r="A703" s="14"/>
      <c r="B703" s="14" t="s">
        <v>553</v>
      </c>
      <c r="C703" s="112" t="s">
        <v>665</v>
      </c>
      <c r="D703" s="15" t="s">
        <v>554</v>
      </c>
      <c r="E703" s="15" t="s">
        <v>555</v>
      </c>
      <c r="F703" s="16"/>
      <c r="G703" s="17"/>
      <c r="H703" s="16"/>
      <c r="I703" s="18">
        <f>'[1]Місто'!$O$492</f>
        <v>0</v>
      </c>
      <c r="J703" s="65"/>
      <c r="L703" s="65"/>
    </row>
    <row r="704" spans="1:12" s="19" customFormat="1" ht="15.75" customHeight="1">
      <c r="A704" s="47"/>
      <c r="B704" s="47" t="s">
        <v>408</v>
      </c>
      <c r="C704" s="116" t="s">
        <v>685</v>
      </c>
      <c r="D704" s="15" t="s">
        <v>428</v>
      </c>
      <c r="E704" s="15" t="s">
        <v>555</v>
      </c>
      <c r="F704" s="16"/>
      <c r="G704" s="17"/>
      <c r="H704" s="16"/>
      <c r="I704" s="18">
        <f>'[1]Місто'!$O$495</f>
        <v>116139</v>
      </c>
      <c r="J704" s="65"/>
      <c r="L704" s="65"/>
    </row>
    <row r="705" spans="1:12" s="19" customFormat="1" ht="30.75" hidden="1">
      <c r="A705" s="14"/>
      <c r="B705" s="14">
        <v>150101</v>
      </c>
      <c r="C705" s="112" t="s">
        <v>666</v>
      </c>
      <c r="D705" s="15" t="s">
        <v>556</v>
      </c>
      <c r="E705" s="15" t="s">
        <v>460</v>
      </c>
      <c r="F705" s="16">
        <v>3463549</v>
      </c>
      <c r="G705" s="17">
        <f>100-(H705/F705*100)</f>
        <v>5.75568585863806</v>
      </c>
      <c r="H705" s="16">
        <v>3264198</v>
      </c>
      <c r="I705" s="16"/>
      <c r="J705" s="65"/>
      <c r="L705" s="65"/>
    </row>
    <row r="706" spans="1:12" s="19" customFormat="1" ht="60.75" hidden="1">
      <c r="A706" s="14"/>
      <c r="B706" s="14">
        <v>150101</v>
      </c>
      <c r="C706" s="112" t="s">
        <v>666</v>
      </c>
      <c r="D706" s="15" t="s">
        <v>556</v>
      </c>
      <c r="E706" s="79" t="s">
        <v>705</v>
      </c>
      <c r="F706" s="131"/>
      <c r="G706" s="134"/>
      <c r="H706" s="131"/>
      <c r="I706" s="131">
        <f>3500000-1153760-2346240</f>
        <v>0</v>
      </c>
      <c r="J706" s="65"/>
      <c r="L706" s="65"/>
    </row>
    <row r="707" spans="1:12" s="19" customFormat="1" ht="15.75">
      <c r="A707" s="14"/>
      <c r="B707" s="14">
        <v>150101</v>
      </c>
      <c r="C707" s="112" t="s">
        <v>666</v>
      </c>
      <c r="D707" s="15" t="s">
        <v>556</v>
      </c>
      <c r="E707" s="30" t="s">
        <v>172</v>
      </c>
      <c r="F707" s="106">
        <f>SUM(F708:F720)</f>
        <v>1555422</v>
      </c>
      <c r="G707" s="107"/>
      <c r="H707" s="106">
        <f>SUM(H708:H720)</f>
        <v>1555422</v>
      </c>
      <c r="I707" s="106">
        <f>SUM(I708:I720)</f>
        <v>1555422</v>
      </c>
      <c r="J707" s="65"/>
      <c r="L707" s="65"/>
    </row>
    <row r="708" spans="1:12" s="19" customFormat="1" ht="15.75">
      <c r="A708" s="14"/>
      <c r="B708" s="14"/>
      <c r="C708" s="112"/>
      <c r="D708" s="15"/>
      <c r="E708" s="79" t="s">
        <v>257</v>
      </c>
      <c r="F708" s="16">
        <v>91044</v>
      </c>
      <c r="G708" s="17">
        <f aca="true" t="shared" si="14" ref="G708:G720">100-(H708/F708)*100</f>
        <v>0</v>
      </c>
      <c r="H708" s="16">
        <v>91044</v>
      </c>
      <c r="I708" s="16">
        <v>91044</v>
      </c>
      <c r="J708" s="65"/>
      <c r="L708" s="65"/>
    </row>
    <row r="709" spans="1:12" s="19" customFormat="1" ht="15.75">
      <c r="A709" s="14"/>
      <c r="B709" s="14"/>
      <c r="C709" s="112"/>
      <c r="D709" s="15"/>
      <c r="E709" s="79" t="s">
        <v>258</v>
      </c>
      <c r="F709" s="16">
        <v>91044</v>
      </c>
      <c r="G709" s="17">
        <f t="shared" si="14"/>
        <v>0</v>
      </c>
      <c r="H709" s="16">
        <v>91044</v>
      </c>
      <c r="I709" s="16">
        <v>91044</v>
      </c>
      <c r="J709" s="65"/>
      <c r="L709" s="65"/>
    </row>
    <row r="710" spans="1:12" s="19" customFormat="1" ht="15.75">
      <c r="A710" s="14"/>
      <c r="B710" s="14"/>
      <c r="C710" s="112"/>
      <c r="D710" s="15"/>
      <c r="E710" s="79" t="s">
        <v>259</v>
      </c>
      <c r="F710" s="16">
        <v>153019</v>
      </c>
      <c r="G710" s="17">
        <f t="shared" si="14"/>
        <v>0</v>
      </c>
      <c r="H710" s="16">
        <v>153019</v>
      </c>
      <c r="I710" s="16">
        <v>153019</v>
      </c>
      <c r="J710" s="65"/>
      <c r="L710" s="65"/>
    </row>
    <row r="711" spans="1:12" s="19" customFormat="1" ht="15.75">
      <c r="A711" s="14"/>
      <c r="B711" s="14"/>
      <c r="C711" s="112"/>
      <c r="D711" s="15"/>
      <c r="E711" s="79" t="s">
        <v>260</v>
      </c>
      <c r="F711" s="16">
        <v>153019</v>
      </c>
      <c r="G711" s="17">
        <f t="shared" si="14"/>
        <v>0</v>
      </c>
      <c r="H711" s="16">
        <v>153019</v>
      </c>
      <c r="I711" s="16">
        <v>153019</v>
      </c>
      <c r="J711" s="65"/>
      <c r="L711" s="65"/>
    </row>
    <row r="712" spans="1:12" s="19" customFormat="1" ht="15.75">
      <c r="A712" s="14"/>
      <c r="B712" s="14"/>
      <c r="C712" s="112"/>
      <c r="D712" s="15"/>
      <c r="E712" s="79" t="s">
        <v>261</v>
      </c>
      <c r="F712" s="16">
        <v>91044</v>
      </c>
      <c r="G712" s="17">
        <f t="shared" si="14"/>
        <v>0</v>
      </c>
      <c r="H712" s="16">
        <v>91044</v>
      </c>
      <c r="I712" s="16">
        <v>91044</v>
      </c>
      <c r="J712" s="65"/>
      <c r="L712" s="65"/>
    </row>
    <row r="713" spans="1:12" s="19" customFormat="1" ht="15.75">
      <c r="A713" s="14"/>
      <c r="B713" s="14"/>
      <c r="C713" s="112"/>
      <c r="D713" s="15"/>
      <c r="E713" s="79" t="s">
        <v>262</v>
      </c>
      <c r="F713" s="16">
        <v>153019</v>
      </c>
      <c r="G713" s="17">
        <f t="shared" si="14"/>
        <v>0</v>
      </c>
      <c r="H713" s="16">
        <v>153019</v>
      </c>
      <c r="I713" s="16">
        <v>153019</v>
      </c>
      <c r="J713" s="65"/>
      <c r="L713" s="65"/>
    </row>
    <row r="714" spans="1:12" s="19" customFormat="1" ht="15.75">
      <c r="A714" s="14"/>
      <c r="B714" s="14"/>
      <c r="C714" s="112"/>
      <c r="D714" s="15"/>
      <c r="E714" s="79" t="s">
        <v>263</v>
      </c>
      <c r="F714" s="16">
        <v>91044</v>
      </c>
      <c r="G714" s="17">
        <f t="shared" si="14"/>
        <v>0</v>
      </c>
      <c r="H714" s="16">
        <v>91044</v>
      </c>
      <c r="I714" s="16">
        <v>91044</v>
      </c>
      <c r="J714" s="65"/>
      <c r="L714" s="65"/>
    </row>
    <row r="715" spans="1:12" s="19" customFormat="1" ht="15.75">
      <c r="A715" s="14"/>
      <c r="B715" s="14"/>
      <c r="C715" s="112"/>
      <c r="D715" s="15"/>
      <c r="E715" s="79" t="s">
        <v>264</v>
      </c>
      <c r="F715" s="16">
        <v>91044</v>
      </c>
      <c r="G715" s="17">
        <f t="shared" si="14"/>
        <v>0</v>
      </c>
      <c r="H715" s="16">
        <v>91044</v>
      </c>
      <c r="I715" s="16">
        <v>91044</v>
      </c>
      <c r="J715" s="65"/>
      <c r="L715" s="65"/>
    </row>
    <row r="716" spans="1:12" s="19" customFormat="1" ht="15.75">
      <c r="A716" s="14"/>
      <c r="B716" s="14"/>
      <c r="C716" s="112"/>
      <c r="D716" s="15"/>
      <c r="E716" s="79" t="s">
        <v>265</v>
      </c>
      <c r="F716" s="16">
        <v>153019</v>
      </c>
      <c r="G716" s="17">
        <f t="shared" si="14"/>
        <v>0</v>
      </c>
      <c r="H716" s="16">
        <v>153019</v>
      </c>
      <c r="I716" s="16">
        <v>153019</v>
      </c>
      <c r="J716" s="65"/>
      <c r="L716" s="65"/>
    </row>
    <row r="717" spans="1:12" s="19" customFormat="1" ht="15.75">
      <c r="A717" s="14"/>
      <c r="B717" s="14"/>
      <c r="C717" s="112"/>
      <c r="D717" s="15"/>
      <c r="E717" s="79" t="s">
        <v>266</v>
      </c>
      <c r="F717" s="16">
        <v>91044</v>
      </c>
      <c r="G717" s="17">
        <f t="shared" si="14"/>
        <v>0</v>
      </c>
      <c r="H717" s="16">
        <v>91044</v>
      </c>
      <c r="I717" s="16">
        <v>91044</v>
      </c>
      <c r="J717" s="65"/>
      <c r="L717" s="65"/>
    </row>
    <row r="718" spans="1:12" s="19" customFormat="1" ht="15.75">
      <c r="A718" s="14"/>
      <c r="B718" s="14"/>
      <c r="C718" s="112"/>
      <c r="D718" s="15"/>
      <c r="E718" s="79" t="s">
        <v>267</v>
      </c>
      <c r="F718" s="16">
        <v>153019</v>
      </c>
      <c r="G718" s="17">
        <f t="shared" si="14"/>
        <v>0</v>
      </c>
      <c r="H718" s="16">
        <v>153019</v>
      </c>
      <c r="I718" s="16">
        <v>153019</v>
      </c>
      <c r="J718" s="65"/>
      <c r="L718" s="65"/>
    </row>
    <row r="719" spans="1:12" s="19" customFormat="1" ht="15.75">
      <c r="A719" s="14"/>
      <c r="B719" s="14"/>
      <c r="C719" s="112"/>
      <c r="D719" s="15"/>
      <c r="E719" s="79" t="s">
        <v>268</v>
      </c>
      <c r="F719" s="16">
        <v>91044</v>
      </c>
      <c r="G719" s="17">
        <f t="shared" si="14"/>
        <v>0</v>
      </c>
      <c r="H719" s="16">
        <v>91044</v>
      </c>
      <c r="I719" s="16">
        <v>91044</v>
      </c>
      <c r="J719" s="65"/>
      <c r="L719" s="65"/>
    </row>
    <row r="720" spans="1:12" s="19" customFormat="1" ht="15.75">
      <c r="A720" s="14"/>
      <c r="B720" s="14"/>
      <c r="C720" s="112"/>
      <c r="D720" s="15"/>
      <c r="E720" s="79" t="s">
        <v>269</v>
      </c>
      <c r="F720" s="16">
        <v>153019</v>
      </c>
      <c r="G720" s="17">
        <f t="shared" si="14"/>
        <v>0</v>
      </c>
      <c r="H720" s="16">
        <v>153019</v>
      </c>
      <c r="I720" s="16">
        <v>153019</v>
      </c>
      <c r="J720" s="65"/>
      <c r="L720" s="65"/>
    </row>
    <row r="721" spans="1:12" s="19" customFormat="1" ht="15.75">
      <c r="A721" s="14"/>
      <c r="B721" s="14">
        <v>150101</v>
      </c>
      <c r="C721" s="112" t="s">
        <v>666</v>
      </c>
      <c r="D721" s="15" t="s">
        <v>556</v>
      </c>
      <c r="E721" s="30" t="s">
        <v>162</v>
      </c>
      <c r="F721" s="106">
        <f>SUM(F722:F736)</f>
        <v>1806177</v>
      </c>
      <c r="G721" s="107"/>
      <c r="H721" s="106">
        <f>SUM(H722:H736)</f>
        <v>1806177</v>
      </c>
      <c r="I721" s="106">
        <f>SUM(I722:I736)</f>
        <v>1806177</v>
      </c>
      <c r="J721" s="65"/>
      <c r="L721" s="65"/>
    </row>
    <row r="722" spans="1:12" s="19" customFormat="1" ht="15.75">
      <c r="A722" s="14"/>
      <c r="B722" s="14"/>
      <c r="C722" s="112"/>
      <c r="D722" s="15"/>
      <c r="E722" s="79" t="s">
        <v>270</v>
      </c>
      <c r="F722" s="16">
        <v>126520</v>
      </c>
      <c r="G722" s="17">
        <f aca="true" t="shared" si="15" ref="G722:G736">100-(H722/F722)*100</f>
        <v>0</v>
      </c>
      <c r="H722" s="16">
        <v>126520</v>
      </c>
      <c r="I722" s="16">
        <v>126520</v>
      </c>
      <c r="J722" s="65"/>
      <c r="L722" s="65"/>
    </row>
    <row r="723" spans="1:12" s="19" customFormat="1" ht="15.75">
      <c r="A723" s="14"/>
      <c r="B723" s="14"/>
      <c r="C723" s="112"/>
      <c r="D723" s="15"/>
      <c r="E723" s="79" t="s">
        <v>271</v>
      </c>
      <c r="F723" s="16">
        <v>126520</v>
      </c>
      <c r="G723" s="17">
        <f t="shared" si="15"/>
        <v>0</v>
      </c>
      <c r="H723" s="16">
        <v>126520</v>
      </c>
      <c r="I723" s="16">
        <v>126520</v>
      </c>
      <c r="J723" s="65"/>
      <c r="L723" s="65"/>
    </row>
    <row r="724" spans="1:12" s="19" customFormat="1" ht="15.75">
      <c r="A724" s="14"/>
      <c r="B724" s="14"/>
      <c r="C724" s="112"/>
      <c r="D724" s="15"/>
      <c r="E724" s="79" t="s">
        <v>272</v>
      </c>
      <c r="F724" s="16">
        <v>113431</v>
      </c>
      <c r="G724" s="17">
        <f t="shared" si="15"/>
        <v>0</v>
      </c>
      <c r="H724" s="16">
        <v>113431</v>
      </c>
      <c r="I724" s="16">
        <v>113431</v>
      </c>
      <c r="J724" s="65"/>
      <c r="L724" s="65"/>
    </row>
    <row r="725" spans="1:12" s="19" customFormat="1" ht="15.75">
      <c r="A725" s="14"/>
      <c r="B725" s="14"/>
      <c r="C725" s="112"/>
      <c r="D725" s="15"/>
      <c r="E725" s="79" t="s">
        <v>273</v>
      </c>
      <c r="F725" s="16">
        <v>113431</v>
      </c>
      <c r="G725" s="17">
        <f t="shared" si="15"/>
        <v>0</v>
      </c>
      <c r="H725" s="16">
        <v>113431</v>
      </c>
      <c r="I725" s="16">
        <v>113431</v>
      </c>
      <c r="J725" s="65"/>
      <c r="L725" s="65"/>
    </row>
    <row r="726" spans="1:12" s="19" customFormat="1" ht="15.75">
      <c r="A726" s="14"/>
      <c r="B726" s="14"/>
      <c r="C726" s="112"/>
      <c r="D726" s="15"/>
      <c r="E726" s="79" t="s">
        <v>274</v>
      </c>
      <c r="F726" s="16">
        <v>113431</v>
      </c>
      <c r="G726" s="17">
        <f t="shared" si="15"/>
        <v>0</v>
      </c>
      <c r="H726" s="16">
        <v>113431</v>
      </c>
      <c r="I726" s="16">
        <v>113431</v>
      </c>
      <c r="J726" s="65"/>
      <c r="L726" s="65"/>
    </row>
    <row r="727" spans="1:12" s="19" customFormat="1" ht="15.75">
      <c r="A727" s="14"/>
      <c r="B727" s="14"/>
      <c r="C727" s="112"/>
      <c r="D727" s="15"/>
      <c r="E727" s="79" t="s">
        <v>275</v>
      </c>
      <c r="F727" s="16">
        <v>126520</v>
      </c>
      <c r="G727" s="17">
        <f t="shared" si="15"/>
        <v>0</v>
      </c>
      <c r="H727" s="16">
        <v>126520</v>
      </c>
      <c r="I727" s="16">
        <v>126520</v>
      </c>
      <c r="J727" s="65"/>
      <c r="L727" s="65"/>
    </row>
    <row r="728" spans="1:12" s="19" customFormat="1" ht="15.75">
      <c r="A728" s="14"/>
      <c r="B728" s="14"/>
      <c r="C728" s="112"/>
      <c r="D728" s="15"/>
      <c r="E728" s="79" t="s">
        <v>276</v>
      </c>
      <c r="F728" s="16">
        <v>113431</v>
      </c>
      <c r="G728" s="17">
        <f t="shared" si="15"/>
        <v>0</v>
      </c>
      <c r="H728" s="16">
        <v>113431</v>
      </c>
      <c r="I728" s="16">
        <v>113431</v>
      </c>
      <c r="J728" s="65"/>
      <c r="L728" s="65"/>
    </row>
    <row r="729" spans="1:12" s="19" customFormat="1" ht="15.75">
      <c r="A729" s="14"/>
      <c r="B729" s="14"/>
      <c r="C729" s="112"/>
      <c r="D729" s="15"/>
      <c r="E729" s="79" t="s">
        <v>277</v>
      </c>
      <c r="F729" s="16">
        <v>113431</v>
      </c>
      <c r="G729" s="17">
        <f t="shared" si="15"/>
        <v>0</v>
      </c>
      <c r="H729" s="16">
        <v>113431</v>
      </c>
      <c r="I729" s="16">
        <v>113431</v>
      </c>
      <c r="J729" s="65"/>
      <c r="L729" s="65"/>
    </row>
    <row r="730" spans="1:12" s="19" customFormat="1" ht="15.75">
      <c r="A730" s="14"/>
      <c r="B730" s="14"/>
      <c r="C730" s="112"/>
      <c r="D730" s="15"/>
      <c r="E730" s="79" t="s">
        <v>278</v>
      </c>
      <c r="F730" s="16">
        <v>126520</v>
      </c>
      <c r="G730" s="17">
        <f t="shared" si="15"/>
        <v>0</v>
      </c>
      <c r="H730" s="16">
        <v>126520</v>
      </c>
      <c r="I730" s="16">
        <v>126520</v>
      </c>
      <c r="J730" s="65"/>
      <c r="L730" s="65"/>
    </row>
    <row r="731" spans="1:12" s="19" customFormat="1" ht="15.75">
      <c r="A731" s="14"/>
      <c r="B731" s="14"/>
      <c r="C731" s="112"/>
      <c r="D731" s="15"/>
      <c r="E731" s="79" t="s">
        <v>269</v>
      </c>
      <c r="F731" s="16">
        <v>113431</v>
      </c>
      <c r="G731" s="17">
        <f t="shared" si="15"/>
        <v>0</v>
      </c>
      <c r="H731" s="16">
        <v>113431</v>
      </c>
      <c r="I731" s="16">
        <v>113431</v>
      </c>
      <c r="J731" s="65"/>
      <c r="L731" s="65"/>
    </row>
    <row r="732" spans="1:12" s="19" customFormat="1" ht="15.75">
      <c r="A732" s="14"/>
      <c r="B732" s="14"/>
      <c r="C732" s="112"/>
      <c r="D732" s="15"/>
      <c r="E732" s="79" t="s">
        <v>279</v>
      </c>
      <c r="F732" s="16">
        <v>113431</v>
      </c>
      <c r="G732" s="17">
        <f t="shared" si="15"/>
        <v>0</v>
      </c>
      <c r="H732" s="16">
        <v>113431</v>
      </c>
      <c r="I732" s="16">
        <v>113431</v>
      </c>
      <c r="J732" s="65"/>
      <c r="L732" s="65"/>
    </row>
    <row r="733" spans="1:12" s="19" customFormat="1" ht="15.75">
      <c r="A733" s="14"/>
      <c r="B733" s="14"/>
      <c r="C733" s="112"/>
      <c r="D733" s="15"/>
      <c r="E733" s="79" t="s">
        <v>280</v>
      </c>
      <c r="F733" s="16">
        <v>126520</v>
      </c>
      <c r="G733" s="17">
        <f t="shared" si="15"/>
        <v>0</v>
      </c>
      <c r="H733" s="16">
        <v>126520</v>
      </c>
      <c r="I733" s="16">
        <v>126520</v>
      </c>
      <c r="J733" s="65"/>
      <c r="L733" s="65"/>
    </row>
    <row r="734" spans="1:12" s="19" customFormat="1" ht="15.75">
      <c r="A734" s="14"/>
      <c r="B734" s="14"/>
      <c r="C734" s="112"/>
      <c r="D734" s="15"/>
      <c r="E734" s="79" t="s">
        <v>267</v>
      </c>
      <c r="F734" s="16">
        <v>126520</v>
      </c>
      <c r="G734" s="17">
        <f t="shared" si="15"/>
        <v>0</v>
      </c>
      <c r="H734" s="16">
        <v>126520</v>
      </c>
      <c r="I734" s="16">
        <v>126520</v>
      </c>
      <c r="J734" s="65"/>
      <c r="L734" s="65"/>
    </row>
    <row r="735" spans="1:12" s="19" customFormat="1" ht="15.75">
      <c r="A735" s="14"/>
      <c r="B735" s="14"/>
      <c r="C735" s="112"/>
      <c r="D735" s="15"/>
      <c r="E735" s="79" t="s">
        <v>268</v>
      </c>
      <c r="F735" s="16">
        <v>126520</v>
      </c>
      <c r="G735" s="17">
        <f t="shared" si="15"/>
        <v>0</v>
      </c>
      <c r="H735" s="16">
        <v>126520</v>
      </c>
      <c r="I735" s="16">
        <v>126520</v>
      </c>
      <c r="J735" s="65"/>
      <c r="L735" s="65"/>
    </row>
    <row r="736" spans="1:12" s="19" customFormat="1" ht="15.75">
      <c r="A736" s="14"/>
      <c r="B736" s="14"/>
      <c r="C736" s="112"/>
      <c r="D736" s="15"/>
      <c r="E736" s="79" t="s">
        <v>259</v>
      </c>
      <c r="F736" s="72">
        <v>126520</v>
      </c>
      <c r="G736" s="74">
        <f t="shared" si="15"/>
        <v>0</v>
      </c>
      <c r="H736" s="72">
        <v>126520</v>
      </c>
      <c r="I736" s="72">
        <v>126520</v>
      </c>
      <c r="J736" s="65"/>
      <c r="L736" s="65"/>
    </row>
    <row r="737" spans="1:12" s="19" customFormat="1" ht="33" customHeight="1">
      <c r="A737" s="21"/>
      <c r="B737" s="21">
        <v>94</v>
      </c>
      <c r="C737" s="118"/>
      <c r="D737" s="22" t="s">
        <v>432</v>
      </c>
      <c r="E737" s="26"/>
      <c r="F737" s="27">
        <f>F738+F739+F740+F741+F742+F757</f>
        <v>8786688</v>
      </c>
      <c r="G737" s="28"/>
      <c r="H737" s="27">
        <f>H738+H739+H740+H741+H742+H757</f>
        <v>7607499</v>
      </c>
      <c r="I737" s="27">
        <f>I738+I739+I740+I741+I742+I757</f>
        <v>8632664</v>
      </c>
      <c r="J737" s="68">
        <f>'[1]Місто'!$O$515-I737</f>
        <v>0</v>
      </c>
      <c r="L737" s="65"/>
    </row>
    <row r="738" spans="1:12" s="19" customFormat="1" ht="15.75">
      <c r="A738" s="14"/>
      <c r="B738" s="14" t="s">
        <v>553</v>
      </c>
      <c r="C738" s="112" t="s">
        <v>665</v>
      </c>
      <c r="D738" s="15" t="s">
        <v>554</v>
      </c>
      <c r="E738" s="15" t="s">
        <v>441</v>
      </c>
      <c r="F738" s="16"/>
      <c r="G738" s="17"/>
      <c r="H738" s="16"/>
      <c r="I738" s="16">
        <f>'[1]Місто'!$O$517</f>
        <v>277488</v>
      </c>
      <c r="J738" s="65"/>
      <c r="L738" s="65"/>
    </row>
    <row r="739" spans="1:12" s="19" customFormat="1" ht="21.75" customHeight="1">
      <c r="A739" s="14"/>
      <c r="B739" s="14" t="s">
        <v>408</v>
      </c>
      <c r="C739" s="116" t="s">
        <v>685</v>
      </c>
      <c r="D739" s="15" t="s">
        <v>428</v>
      </c>
      <c r="E739" s="15" t="s">
        <v>555</v>
      </c>
      <c r="F739" s="16"/>
      <c r="G739" s="17"/>
      <c r="H739" s="16"/>
      <c r="I739" s="16">
        <f>'[1]Місто'!$O$522</f>
        <v>747677</v>
      </c>
      <c r="J739" s="65"/>
      <c r="L739" s="65"/>
    </row>
    <row r="740" spans="1:12" s="19" customFormat="1" ht="45.75">
      <c r="A740" s="14"/>
      <c r="B740" s="14">
        <v>150101</v>
      </c>
      <c r="C740" s="112" t="s">
        <v>666</v>
      </c>
      <c r="D740" s="15" t="s">
        <v>556</v>
      </c>
      <c r="E740" s="79" t="s">
        <v>178</v>
      </c>
      <c r="F740" s="16">
        <v>217100</v>
      </c>
      <c r="G740" s="17"/>
      <c r="H740" s="16">
        <v>217100</v>
      </c>
      <c r="I740" s="16">
        <v>217100</v>
      </c>
      <c r="J740" s="65"/>
      <c r="L740" s="65"/>
    </row>
    <row r="741" spans="1:12" s="19" customFormat="1" ht="30.75">
      <c r="A741" s="14"/>
      <c r="B741" s="14">
        <v>150101</v>
      </c>
      <c r="C741" s="112" t="s">
        <v>666</v>
      </c>
      <c r="D741" s="15" t="s">
        <v>556</v>
      </c>
      <c r="E741" s="79" t="s">
        <v>706</v>
      </c>
      <c r="F741" s="16">
        <v>5756846</v>
      </c>
      <c r="G741" s="17">
        <f>100-(H741/F741)*100</f>
        <v>20.483247250317277</v>
      </c>
      <c r="H741" s="16">
        <v>4577657</v>
      </c>
      <c r="I741" s="18">
        <v>4577657</v>
      </c>
      <c r="J741" s="65"/>
      <c r="L741" s="65"/>
    </row>
    <row r="742" spans="1:12" s="19" customFormat="1" ht="15.75">
      <c r="A742" s="14"/>
      <c r="B742" s="14">
        <v>150101</v>
      </c>
      <c r="C742" s="112" t="s">
        <v>666</v>
      </c>
      <c r="D742" s="15" t="s">
        <v>556</v>
      </c>
      <c r="E742" s="30" t="s">
        <v>172</v>
      </c>
      <c r="F742" s="106">
        <f>SUM(F743:F756)</f>
        <v>1565343</v>
      </c>
      <c r="G742" s="107"/>
      <c r="H742" s="106">
        <f>SUM(H743:H756)</f>
        <v>1565343</v>
      </c>
      <c r="I742" s="106">
        <f>SUM(I743:I756)</f>
        <v>1565343</v>
      </c>
      <c r="J742" s="65"/>
      <c r="L742" s="65"/>
    </row>
    <row r="743" spans="1:12" s="19" customFormat="1" ht="15.75">
      <c r="A743" s="14"/>
      <c r="B743" s="14"/>
      <c r="C743" s="112"/>
      <c r="D743" s="15"/>
      <c r="E743" s="79" t="s">
        <v>281</v>
      </c>
      <c r="F743" s="16">
        <v>91044</v>
      </c>
      <c r="G743" s="17">
        <f aca="true" t="shared" si="16" ref="G743:G756">100-(H743/F743)*100</f>
        <v>0</v>
      </c>
      <c r="H743" s="16">
        <v>91044</v>
      </c>
      <c r="I743" s="16">
        <v>91044</v>
      </c>
      <c r="J743" s="65"/>
      <c r="L743" s="65"/>
    </row>
    <row r="744" spans="1:12" s="19" customFormat="1" ht="15.75">
      <c r="A744" s="14"/>
      <c r="B744" s="14"/>
      <c r="C744" s="112"/>
      <c r="D744" s="15"/>
      <c r="E744" s="79" t="s">
        <v>282</v>
      </c>
      <c r="F744" s="16">
        <v>91044</v>
      </c>
      <c r="G744" s="17">
        <f t="shared" si="16"/>
        <v>0</v>
      </c>
      <c r="H744" s="16">
        <v>91044</v>
      </c>
      <c r="I744" s="16">
        <v>91044</v>
      </c>
      <c r="J744" s="65"/>
      <c r="L744" s="65"/>
    </row>
    <row r="745" spans="1:12" s="19" customFormat="1" ht="15.75">
      <c r="A745" s="14"/>
      <c r="B745" s="14"/>
      <c r="C745" s="112"/>
      <c r="D745" s="15"/>
      <c r="E745" s="79" t="s">
        <v>283</v>
      </c>
      <c r="F745" s="16">
        <v>91044</v>
      </c>
      <c r="G745" s="17">
        <f t="shared" si="16"/>
        <v>0</v>
      </c>
      <c r="H745" s="16">
        <v>91044</v>
      </c>
      <c r="I745" s="16">
        <v>91044</v>
      </c>
      <c r="J745" s="65"/>
      <c r="L745" s="65"/>
    </row>
    <row r="746" spans="1:12" s="19" customFormat="1" ht="15.75">
      <c r="A746" s="14"/>
      <c r="B746" s="14"/>
      <c r="C746" s="112"/>
      <c r="D746" s="15"/>
      <c r="E746" s="79" t="s">
        <v>284</v>
      </c>
      <c r="F746" s="16">
        <v>91044</v>
      </c>
      <c r="G746" s="17">
        <f t="shared" si="16"/>
        <v>0</v>
      </c>
      <c r="H746" s="16">
        <v>91044</v>
      </c>
      <c r="I746" s="16">
        <v>91044</v>
      </c>
      <c r="J746" s="65"/>
      <c r="L746" s="65"/>
    </row>
    <row r="747" spans="1:12" s="19" customFormat="1" ht="15.75">
      <c r="A747" s="14"/>
      <c r="B747" s="14"/>
      <c r="C747" s="112"/>
      <c r="D747" s="15"/>
      <c r="E747" s="79" t="s">
        <v>285</v>
      </c>
      <c r="F747" s="16">
        <v>91044</v>
      </c>
      <c r="G747" s="17">
        <f t="shared" si="16"/>
        <v>0</v>
      </c>
      <c r="H747" s="16">
        <v>91044</v>
      </c>
      <c r="I747" s="16">
        <v>91044</v>
      </c>
      <c r="J747" s="65"/>
      <c r="L747" s="65"/>
    </row>
    <row r="748" spans="1:12" s="19" customFormat="1" ht="15.75">
      <c r="A748" s="14"/>
      <c r="B748" s="14"/>
      <c r="C748" s="112"/>
      <c r="D748" s="15"/>
      <c r="E748" s="79" t="s">
        <v>286</v>
      </c>
      <c r="F748" s="16">
        <v>91044</v>
      </c>
      <c r="G748" s="17">
        <f t="shared" si="16"/>
        <v>0</v>
      </c>
      <c r="H748" s="16">
        <v>91044</v>
      </c>
      <c r="I748" s="16">
        <v>91044</v>
      </c>
      <c r="J748" s="65"/>
      <c r="L748" s="65"/>
    </row>
    <row r="749" spans="1:12" s="19" customFormat="1" ht="15.75">
      <c r="A749" s="14"/>
      <c r="B749" s="14"/>
      <c r="C749" s="112"/>
      <c r="D749" s="15"/>
      <c r="E749" s="79" t="s">
        <v>287</v>
      </c>
      <c r="F749" s="16">
        <v>91044</v>
      </c>
      <c r="G749" s="17">
        <f t="shared" si="16"/>
        <v>0</v>
      </c>
      <c r="H749" s="16">
        <v>91044</v>
      </c>
      <c r="I749" s="16">
        <v>91044</v>
      </c>
      <c r="J749" s="65"/>
      <c r="L749" s="65"/>
    </row>
    <row r="750" spans="1:12" s="19" customFormat="1" ht="15.75">
      <c r="A750" s="14"/>
      <c r="B750" s="14"/>
      <c r="C750" s="112"/>
      <c r="D750" s="15"/>
      <c r="E750" s="79" t="s">
        <v>288</v>
      </c>
      <c r="F750" s="16">
        <v>91044</v>
      </c>
      <c r="G750" s="17">
        <f t="shared" si="16"/>
        <v>0</v>
      </c>
      <c r="H750" s="16">
        <v>91044</v>
      </c>
      <c r="I750" s="16">
        <v>91044</v>
      </c>
      <c r="J750" s="65"/>
      <c r="L750" s="65"/>
    </row>
    <row r="751" spans="1:12" s="19" customFormat="1" ht="15.75">
      <c r="A751" s="14"/>
      <c r="B751" s="14"/>
      <c r="C751" s="112"/>
      <c r="D751" s="15"/>
      <c r="E751" s="79" t="s">
        <v>289</v>
      </c>
      <c r="F751" s="16">
        <v>91044</v>
      </c>
      <c r="G751" s="17">
        <f t="shared" si="16"/>
        <v>0</v>
      </c>
      <c r="H751" s="16">
        <v>91044</v>
      </c>
      <c r="I751" s="16">
        <v>91044</v>
      </c>
      <c r="J751" s="65"/>
      <c r="L751" s="65"/>
    </row>
    <row r="752" spans="1:12" s="19" customFormat="1" ht="15.75">
      <c r="A752" s="14"/>
      <c r="B752" s="14"/>
      <c r="C752" s="112"/>
      <c r="D752" s="15"/>
      <c r="E752" s="79" t="s">
        <v>290</v>
      </c>
      <c r="F752" s="16">
        <v>91044</v>
      </c>
      <c r="G752" s="17">
        <f t="shared" si="16"/>
        <v>0</v>
      </c>
      <c r="H752" s="16">
        <v>91044</v>
      </c>
      <c r="I752" s="16">
        <v>91044</v>
      </c>
      <c r="J752" s="65"/>
      <c r="L752" s="65"/>
    </row>
    <row r="753" spans="1:12" s="19" customFormat="1" ht="15.75">
      <c r="A753" s="14"/>
      <c r="B753" s="14"/>
      <c r="C753" s="112"/>
      <c r="D753" s="15"/>
      <c r="E753" s="79" t="s">
        <v>291</v>
      </c>
      <c r="F753" s="16">
        <v>150000</v>
      </c>
      <c r="G753" s="17">
        <f t="shared" si="16"/>
        <v>0</v>
      </c>
      <c r="H753" s="16">
        <v>150000</v>
      </c>
      <c r="I753" s="16">
        <v>150000</v>
      </c>
      <c r="J753" s="65"/>
      <c r="L753" s="65"/>
    </row>
    <row r="754" spans="1:12" s="19" customFormat="1" ht="15.75">
      <c r="A754" s="14"/>
      <c r="B754" s="14"/>
      <c r="C754" s="112"/>
      <c r="D754" s="15"/>
      <c r="E754" s="79" t="s">
        <v>292</v>
      </c>
      <c r="F754" s="16">
        <v>91044</v>
      </c>
      <c r="G754" s="17">
        <f t="shared" si="16"/>
        <v>0</v>
      </c>
      <c r="H754" s="16">
        <v>91044</v>
      </c>
      <c r="I754" s="16">
        <v>91044</v>
      </c>
      <c r="J754" s="65"/>
      <c r="L754" s="65"/>
    </row>
    <row r="755" spans="1:12" s="19" customFormat="1" ht="15.75">
      <c r="A755" s="14"/>
      <c r="B755" s="14"/>
      <c r="C755" s="112"/>
      <c r="D755" s="15"/>
      <c r="E755" s="79" t="s">
        <v>310</v>
      </c>
      <c r="F755" s="16">
        <v>153019</v>
      </c>
      <c r="G755" s="17">
        <f t="shared" si="16"/>
        <v>0</v>
      </c>
      <c r="H755" s="16">
        <v>153019</v>
      </c>
      <c r="I755" s="16">
        <v>153019</v>
      </c>
      <c r="J755" s="65"/>
      <c r="L755" s="65"/>
    </row>
    <row r="756" spans="1:12" s="19" customFormat="1" ht="15.75">
      <c r="A756" s="14"/>
      <c r="B756" s="14"/>
      <c r="C756" s="112"/>
      <c r="D756" s="15"/>
      <c r="E756" s="79" t="s">
        <v>293</v>
      </c>
      <c r="F756" s="16">
        <v>260840</v>
      </c>
      <c r="G756" s="17">
        <f t="shared" si="16"/>
        <v>0</v>
      </c>
      <c r="H756" s="16">
        <v>260840</v>
      </c>
      <c r="I756" s="16">
        <v>260840</v>
      </c>
      <c r="J756" s="65"/>
      <c r="L756" s="65"/>
    </row>
    <row r="757" spans="1:12" s="19" customFormat="1" ht="15.75">
      <c r="A757" s="14"/>
      <c r="B757" s="14">
        <v>150101</v>
      </c>
      <c r="C757" s="112" t="s">
        <v>666</v>
      </c>
      <c r="D757" s="15" t="s">
        <v>556</v>
      </c>
      <c r="E757" s="30" t="s">
        <v>162</v>
      </c>
      <c r="F757" s="106">
        <f>SUM(F758:F768)</f>
        <v>1247399</v>
      </c>
      <c r="G757" s="107"/>
      <c r="H757" s="106">
        <f>SUM(H758:H768)</f>
        <v>1247399</v>
      </c>
      <c r="I757" s="106">
        <f>SUM(I758:I768)</f>
        <v>1247399</v>
      </c>
      <c r="J757" s="65"/>
      <c r="L757" s="65"/>
    </row>
    <row r="758" spans="1:12" s="19" customFormat="1" ht="15.75">
      <c r="A758" s="14"/>
      <c r="B758" s="14"/>
      <c r="C758" s="112"/>
      <c r="D758" s="15"/>
      <c r="E758" s="79" t="s">
        <v>294</v>
      </c>
      <c r="F758" s="16">
        <v>126520</v>
      </c>
      <c r="G758" s="17">
        <f aca="true" t="shared" si="17" ref="G758:G768">100-(H758/F758)*100</f>
        <v>0</v>
      </c>
      <c r="H758" s="16">
        <v>126520</v>
      </c>
      <c r="I758" s="16">
        <v>126520</v>
      </c>
      <c r="J758" s="65"/>
      <c r="L758" s="65"/>
    </row>
    <row r="759" spans="1:12" s="19" customFormat="1" ht="15.75">
      <c r="A759" s="14"/>
      <c r="B759" s="14"/>
      <c r="C759" s="112"/>
      <c r="D759" s="15"/>
      <c r="E759" s="79" t="s">
        <v>295</v>
      </c>
      <c r="F759" s="16">
        <v>113431</v>
      </c>
      <c r="G759" s="17">
        <f t="shared" si="17"/>
        <v>0</v>
      </c>
      <c r="H759" s="16">
        <v>113431</v>
      </c>
      <c r="I759" s="16">
        <v>113431</v>
      </c>
      <c r="J759" s="65"/>
      <c r="L759" s="65"/>
    </row>
    <row r="760" spans="1:12" s="19" customFormat="1" ht="15.75">
      <c r="A760" s="14"/>
      <c r="B760" s="14"/>
      <c r="C760" s="112"/>
      <c r="D760" s="15"/>
      <c r="E760" s="79" t="s">
        <v>296</v>
      </c>
      <c r="F760" s="16">
        <v>100000</v>
      </c>
      <c r="G760" s="17">
        <f t="shared" si="17"/>
        <v>0</v>
      </c>
      <c r="H760" s="16">
        <v>100000</v>
      </c>
      <c r="I760" s="16">
        <v>100000</v>
      </c>
      <c r="J760" s="65"/>
      <c r="L760" s="65"/>
    </row>
    <row r="761" spans="1:12" s="19" customFormat="1" ht="15.75">
      <c r="A761" s="14"/>
      <c r="B761" s="14"/>
      <c r="C761" s="112"/>
      <c r="D761" s="15"/>
      <c r="E761" s="79" t="s">
        <v>311</v>
      </c>
      <c r="F761" s="16">
        <v>113431</v>
      </c>
      <c r="G761" s="17">
        <f t="shared" si="17"/>
        <v>0</v>
      </c>
      <c r="H761" s="16">
        <v>113431</v>
      </c>
      <c r="I761" s="16">
        <v>113431</v>
      </c>
      <c r="J761" s="65"/>
      <c r="L761" s="65"/>
    </row>
    <row r="762" spans="1:12" s="19" customFormat="1" ht="15.75">
      <c r="A762" s="14"/>
      <c r="B762" s="14"/>
      <c r="C762" s="112"/>
      <c r="D762" s="15"/>
      <c r="E762" s="79" t="s">
        <v>297</v>
      </c>
      <c r="F762" s="16">
        <v>113431</v>
      </c>
      <c r="G762" s="17">
        <f t="shared" si="17"/>
        <v>0</v>
      </c>
      <c r="H762" s="16">
        <v>113431</v>
      </c>
      <c r="I762" s="16">
        <v>113431</v>
      </c>
      <c r="J762" s="65"/>
      <c r="L762" s="65"/>
    </row>
    <row r="763" spans="1:12" s="19" customFormat="1" ht="15.75">
      <c r="A763" s="14"/>
      <c r="B763" s="14"/>
      <c r="C763" s="112"/>
      <c r="D763" s="15"/>
      <c r="E763" s="79" t="s">
        <v>298</v>
      </c>
      <c r="F763" s="16">
        <v>113431</v>
      </c>
      <c r="G763" s="17">
        <f t="shared" si="17"/>
        <v>0</v>
      </c>
      <c r="H763" s="16">
        <v>113431</v>
      </c>
      <c r="I763" s="16">
        <v>113431</v>
      </c>
      <c r="J763" s="65"/>
      <c r="L763" s="65"/>
    </row>
    <row r="764" spans="1:12" s="19" customFormat="1" ht="15.75">
      <c r="A764" s="14"/>
      <c r="B764" s="14"/>
      <c r="C764" s="112"/>
      <c r="D764" s="15"/>
      <c r="E764" s="79" t="s">
        <v>299</v>
      </c>
      <c r="F764" s="16">
        <v>113431</v>
      </c>
      <c r="G764" s="17">
        <f t="shared" si="17"/>
        <v>0</v>
      </c>
      <c r="H764" s="16">
        <v>113431</v>
      </c>
      <c r="I764" s="16">
        <v>113431</v>
      </c>
      <c r="J764" s="65"/>
      <c r="L764" s="65"/>
    </row>
    <row r="765" spans="1:12" s="19" customFormat="1" ht="15.75">
      <c r="A765" s="14"/>
      <c r="B765" s="14"/>
      <c r="C765" s="112"/>
      <c r="D765" s="15"/>
      <c r="E765" s="79" t="s">
        <v>300</v>
      </c>
      <c r="F765" s="16">
        <v>113431</v>
      </c>
      <c r="G765" s="17">
        <f t="shared" si="17"/>
        <v>0</v>
      </c>
      <c r="H765" s="16">
        <v>113431</v>
      </c>
      <c r="I765" s="16">
        <v>113431</v>
      </c>
      <c r="J765" s="65"/>
      <c r="L765" s="65"/>
    </row>
    <row r="766" spans="1:12" s="19" customFormat="1" ht="15.75">
      <c r="A766" s="14"/>
      <c r="B766" s="14"/>
      <c r="C766" s="112"/>
      <c r="D766" s="15"/>
      <c r="E766" s="79" t="s">
        <v>301</v>
      </c>
      <c r="F766" s="16">
        <v>113431</v>
      </c>
      <c r="G766" s="17">
        <f t="shared" si="17"/>
        <v>0</v>
      </c>
      <c r="H766" s="16">
        <v>113431</v>
      </c>
      <c r="I766" s="16">
        <v>113431</v>
      </c>
      <c r="J766" s="65"/>
      <c r="L766" s="65"/>
    </row>
    <row r="767" spans="1:12" s="19" customFormat="1" ht="15.75">
      <c r="A767" s="14"/>
      <c r="B767" s="14"/>
      <c r="C767" s="112"/>
      <c r="D767" s="15"/>
      <c r="E767" s="79" t="s">
        <v>302</v>
      </c>
      <c r="F767" s="16">
        <v>113431</v>
      </c>
      <c r="G767" s="17">
        <f t="shared" si="17"/>
        <v>0</v>
      </c>
      <c r="H767" s="16">
        <v>113431</v>
      </c>
      <c r="I767" s="16">
        <v>113431</v>
      </c>
      <c r="J767" s="65"/>
      <c r="L767" s="65"/>
    </row>
    <row r="768" spans="1:12" s="19" customFormat="1" ht="15.75">
      <c r="A768" s="14"/>
      <c r="B768" s="14"/>
      <c r="C768" s="112"/>
      <c r="D768" s="15"/>
      <c r="E768" s="79" t="s">
        <v>303</v>
      </c>
      <c r="F768" s="16">
        <v>113431</v>
      </c>
      <c r="G768" s="17">
        <f t="shared" si="17"/>
        <v>0</v>
      </c>
      <c r="H768" s="16">
        <v>113431</v>
      </c>
      <c r="I768" s="16">
        <v>113431</v>
      </c>
      <c r="J768" s="65"/>
      <c r="L768" s="65"/>
    </row>
    <row r="769" spans="1:12" s="24" customFormat="1" ht="35.25" customHeight="1">
      <c r="A769" s="21"/>
      <c r="B769" s="21">
        <v>95</v>
      </c>
      <c r="C769" s="118"/>
      <c r="D769" s="22" t="s">
        <v>433</v>
      </c>
      <c r="E769" s="22"/>
      <c r="F769" s="23">
        <f>F770+F772+F773+F789</f>
        <v>2823834</v>
      </c>
      <c r="G769" s="23"/>
      <c r="H769" s="23">
        <f>H770+H772+H773+H789</f>
        <v>2823834</v>
      </c>
      <c r="I769" s="23">
        <f>I770+I772+I773+I789</f>
        <v>4075980</v>
      </c>
      <c r="J769" s="62">
        <f>'[1]Місто'!$O$543-I769</f>
        <v>0</v>
      </c>
      <c r="K769" s="31"/>
      <c r="L769" s="62"/>
    </row>
    <row r="770" spans="1:12" s="19" customFormat="1" ht="20.25" customHeight="1">
      <c r="A770" s="14"/>
      <c r="B770" s="14" t="s">
        <v>553</v>
      </c>
      <c r="C770" s="112" t="s">
        <v>665</v>
      </c>
      <c r="D770" s="15" t="s">
        <v>554</v>
      </c>
      <c r="E770" s="15" t="s">
        <v>441</v>
      </c>
      <c r="F770" s="16"/>
      <c r="G770" s="17"/>
      <c r="H770" s="16"/>
      <c r="I770" s="18">
        <f>'[1]Місто'!$O$545</f>
        <v>588366</v>
      </c>
      <c r="J770" s="65"/>
      <c r="L770" s="65"/>
    </row>
    <row r="771" spans="1:12" s="19" customFormat="1" ht="18" customHeight="1" hidden="1">
      <c r="A771" s="14"/>
      <c r="B771" s="14"/>
      <c r="C771" s="51"/>
      <c r="D771" s="15"/>
      <c r="E771" s="15" t="s">
        <v>558</v>
      </c>
      <c r="F771" s="16"/>
      <c r="G771" s="17"/>
      <c r="H771" s="16"/>
      <c r="I771" s="18"/>
      <c r="J771" s="65"/>
      <c r="L771" s="65"/>
    </row>
    <row r="772" spans="1:12" s="19" customFormat="1" ht="17.25" customHeight="1">
      <c r="A772" s="14"/>
      <c r="B772" s="14" t="s">
        <v>408</v>
      </c>
      <c r="C772" s="116" t="s">
        <v>685</v>
      </c>
      <c r="D772" s="15" t="s">
        <v>428</v>
      </c>
      <c r="E772" s="15" t="s">
        <v>555</v>
      </c>
      <c r="F772" s="16"/>
      <c r="G772" s="17"/>
      <c r="H772" s="16"/>
      <c r="I772" s="18">
        <f>'[1]Місто'!$O$548</f>
        <v>663780</v>
      </c>
      <c r="J772" s="65"/>
      <c r="L772" s="65"/>
    </row>
    <row r="773" spans="1:12" s="19" customFormat="1" ht="15.75">
      <c r="A773" s="14"/>
      <c r="B773" s="14">
        <v>150101</v>
      </c>
      <c r="C773" s="112" t="s">
        <v>666</v>
      </c>
      <c r="D773" s="15" t="s">
        <v>556</v>
      </c>
      <c r="E773" s="30" t="s">
        <v>172</v>
      </c>
      <c r="F773" s="106">
        <f>SUM(F774:F788)</f>
        <v>1737510</v>
      </c>
      <c r="G773" s="107"/>
      <c r="H773" s="106">
        <f>SUM(H774:H788)</f>
        <v>1737510</v>
      </c>
      <c r="I773" s="106">
        <f>SUM(I774:I788)</f>
        <v>1737510</v>
      </c>
      <c r="J773" s="65"/>
      <c r="L773" s="65"/>
    </row>
    <row r="774" spans="1:12" s="19" customFormat="1" ht="15.75">
      <c r="A774" s="14"/>
      <c r="B774" s="14"/>
      <c r="C774" s="112"/>
      <c r="D774" s="15"/>
      <c r="E774" s="79" t="s">
        <v>163</v>
      </c>
      <c r="F774" s="16">
        <v>153019</v>
      </c>
      <c r="G774" s="17">
        <f aca="true" t="shared" si="18" ref="G774:G798">100-(H774/F774)*100</f>
        <v>0</v>
      </c>
      <c r="H774" s="16">
        <v>153019</v>
      </c>
      <c r="I774" s="16">
        <v>153019</v>
      </c>
      <c r="J774" s="65"/>
      <c r="L774" s="65"/>
    </row>
    <row r="775" spans="1:12" s="19" customFormat="1" ht="15.75">
      <c r="A775" s="14"/>
      <c r="B775" s="14"/>
      <c r="C775" s="112"/>
      <c r="D775" s="15"/>
      <c r="E775" s="79" t="s">
        <v>229</v>
      </c>
      <c r="F775" s="16">
        <v>153019</v>
      </c>
      <c r="G775" s="17">
        <f t="shared" si="18"/>
        <v>0</v>
      </c>
      <c r="H775" s="16">
        <v>153019</v>
      </c>
      <c r="I775" s="16">
        <v>153019</v>
      </c>
      <c r="J775" s="65"/>
      <c r="L775" s="65"/>
    </row>
    <row r="776" spans="1:12" s="19" customFormat="1" ht="15.75">
      <c r="A776" s="14"/>
      <c r="B776" s="14"/>
      <c r="C776" s="112"/>
      <c r="D776" s="15"/>
      <c r="E776" s="79" t="s">
        <v>230</v>
      </c>
      <c r="F776" s="16">
        <v>153019</v>
      </c>
      <c r="G776" s="17">
        <f t="shared" si="18"/>
        <v>0</v>
      </c>
      <c r="H776" s="16">
        <v>153019</v>
      </c>
      <c r="I776" s="16">
        <v>153019</v>
      </c>
      <c r="J776" s="65"/>
      <c r="L776" s="65"/>
    </row>
    <row r="777" spans="1:12" s="19" customFormat="1" ht="15.75">
      <c r="A777" s="14"/>
      <c r="B777" s="14"/>
      <c r="C777" s="112"/>
      <c r="D777" s="15"/>
      <c r="E777" s="79" t="s">
        <v>164</v>
      </c>
      <c r="F777" s="16">
        <v>91044</v>
      </c>
      <c r="G777" s="17">
        <f t="shared" si="18"/>
        <v>0</v>
      </c>
      <c r="H777" s="16">
        <v>91044</v>
      </c>
      <c r="I777" s="16">
        <v>91044</v>
      </c>
      <c r="J777" s="65"/>
      <c r="L777" s="65"/>
    </row>
    <row r="778" spans="1:12" s="19" customFormat="1" ht="15.75">
      <c r="A778" s="14"/>
      <c r="B778" s="14"/>
      <c r="C778" s="112"/>
      <c r="D778" s="15"/>
      <c r="E778" s="79" t="s">
        <v>231</v>
      </c>
      <c r="F778" s="16">
        <v>153019</v>
      </c>
      <c r="G778" s="17">
        <f t="shared" si="18"/>
        <v>0</v>
      </c>
      <c r="H778" s="16">
        <v>153019</v>
      </c>
      <c r="I778" s="16">
        <v>153019</v>
      </c>
      <c r="J778" s="65"/>
      <c r="L778" s="65"/>
    </row>
    <row r="779" spans="1:12" s="19" customFormat="1" ht="15.75">
      <c r="A779" s="14"/>
      <c r="B779" s="14"/>
      <c r="C779" s="112"/>
      <c r="D779" s="15"/>
      <c r="E779" s="79" t="s">
        <v>165</v>
      </c>
      <c r="F779" s="16">
        <v>91044</v>
      </c>
      <c r="G779" s="17">
        <f t="shared" si="18"/>
        <v>0</v>
      </c>
      <c r="H779" s="16">
        <v>91044</v>
      </c>
      <c r="I779" s="16">
        <v>91044</v>
      </c>
      <c r="J779" s="65"/>
      <c r="L779" s="65"/>
    </row>
    <row r="780" spans="1:12" s="19" customFormat="1" ht="15.75">
      <c r="A780" s="14"/>
      <c r="B780" s="14"/>
      <c r="C780" s="112"/>
      <c r="D780" s="15"/>
      <c r="E780" s="79" t="s">
        <v>322</v>
      </c>
      <c r="F780" s="16">
        <v>91044</v>
      </c>
      <c r="G780" s="17">
        <f t="shared" si="18"/>
        <v>0</v>
      </c>
      <c r="H780" s="16">
        <v>91044</v>
      </c>
      <c r="I780" s="16">
        <v>91044</v>
      </c>
      <c r="J780" s="65"/>
      <c r="L780" s="65"/>
    </row>
    <row r="781" spans="1:12" s="19" customFormat="1" ht="15.75">
      <c r="A781" s="14"/>
      <c r="B781" s="14"/>
      <c r="C781" s="112"/>
      <c r="D781" s="15"/>
      <c r="E781" s="79" t="s">
        <v>167</v>
      </c>
      <c r="F781" s="16">
        <v>91044</v>
      </c>
      <c r="G781" s="17">
        <f t="shared" si="18"/>
        <v>0</v>
      </c>
      <c r="H781" s="16">
        <v>91044</v>
      </c>
      <c r="I781" s="16">
        <v>91044</v>
      </c>
      <c r="J781" s="65"/>
      <c r="L781" s="65"/>
    </row>
    <row r="782" spans="1:12" s="19" customFormat="1" ht="15.75">
      <c r="A782" s="14"/>
      <c r="B782" s="14"/>
      <c r="C782" s="112"/>
      <c r="D782" s="15"/>
      <c r="E782" s="79" t="s">
        <v>168</v>
      </c>
      <c r="F782" s="16">
        <v>91044</v>
      </c>
      <c r="G782" s="17">
        <f t="shared" si="18"/>
        <v>0</v>
      </c>
      <c r="H782" s="16">
        <v>91044</v>
      </c>
      <c r="I782" s="16">
        <v>91044</v>
      </c>
      <c r="J782" s="65"/>
      <c r="L782" s="65"/>
    </row>
    <row r="783" spans="1:12" s="19" customFormat="1" ht="15.75">
      <c r="A783" s="14"/>
      <c r="B783" s="14"/>
      <c r="C783" s="112"/>
      <c r="D783" s="15"/>
      <c r="E783" s="79" t="s">
        <v>232</v>
      </c>
      <c r="F783" s="16">
        <v>153019</v>
      </c>
      <c r="G783" s="17">
        <f t="shared" si="18"/>
        <v>0</v>
      </c>
      <c r="H783" s="16">
        <v>153019</v>
      </c>
      <c r="I783" s="16">
        <v>153019</v>
      </c>
      <c r="J783" s="65"/>
      <c r="L783" s="65"/>
    </row>
    <row r="784" spans="1:12" s="19" customFormat="1" ht="15.75">
      <c r="A784" s="14"/>
      <c r="B784" s="14"/>
      <c r="C784" s="112"/>
      <c r="D784" s="15"/>
      <c r="E784" s="79" t="s">
        <v>169</v>
      </c>
      <c r="F784" s="16">
        <v>91044</v>
      </c>
      <c r="G784" s="17">
        <f t="shared" si="18"/>
        <v>0</v>
      </c>
      <c r="H784" s="16">
        <v>91044</v>
      </c>
      <c r="I784" s="16">
        <v>91044</v>
      </c>
      <c r="J784" s="65"/>
      <c r="L784" s="65"/>
    </row>
    <row r="785" spans="1:12" s="19" customFormat="1" ht="15.75">
      <c r="A785" s="14"/>
      <c r="B785" s="14"/>
      <c r="C785" s="112"/>
      <c r="D785" s="15"/>
      <c r="E785" s="79" t="s">
        <v>233</v>
      </c>
      <c r="F785" s="16">
        <v>91044</v>
      </c>
      <c r="G785" s="17">
        <f t="shared" si="18"/>
        <v>0</v>
      </c>
      <c r="H785" s="16">
        <v>91044</v>
      </c>
      <c r="I785" s="16">
        <v>91044</v>
      </c>
      <c r="J785" s="65"/>
      <c r="L785" s="65"/>
    </row>
    <row r="786" spans="1:12" s="19" customFormat="1" ht="15.75">
      <c r="A786" s="14"/>
      <c r="B786" s="14"/>
      <c r="C786" s="112"/>
      <c r="D786" s="15"/>
      <c r="E786" s="79" t="s">
        <v>170</v>
      </c>
      <c r="F786" s="16">
        <v>91044</v>
      </c>
      <c r="G786" s="17">
        <f t="shared" si="18"/>
        <v>0</v>
      </c>
      <c r="H786" s="16">
        <v>91044</v>
      </c>
      <c r="I786" s="16">
        <v>91044</v>
      </c>
      <c r="J786" s="65"/>
      <c r="L786" s="65"/>
    </row>
    <row r="787" spans="1:12" s="19" customFormat="1" ht="15.75">
      <c r="A787" s="14"/>
      <c r="B787" s="14"/>
      <c r="C787" s="112"/>
      <c r="D787" s="15"/>
      <c r="E787" s="79" t="s">
        <v>171</v>
      </c>
      <c r="F787" s="16">
        <v>153019</v>
      </c>
      <c r="G787" s="17">
        <f t="shared" si="18"/>
        <v>0</v>
      </c>
      <c r="H787" s="16">
        <v>153019</v>
      </c>
      <c r="I787" s="16">
        <v>153019</v>
      </c>
      <c r="J787" s="65"/>
      <c r="L787" s="65"/>
    </row>
    <row r="788" spans="1:12" s="19" customFormat="1" ht="15.75">
      <c r="A788" s="14"/>
      <c r="B788" s="14"/>
      <c r="C788" s="112"/>
      <c r="D788" s="15"/>
      <c r="E788" s="79" t="s">
        <v>234</v>
      </c>
      <c r="F788" s="16">
        <v>91044</v>
      </c>
      <c r="G788" s="17">
        <f t="shared" si="18"/>
        <v>0</v>
      </c>
      <c r="H788" s="16">
        <v>91044</v>
      </c>
      <c r="I788" s="16">
        <v>91044</v>
      </c>
      <c r="J788" s="65"/>
      <c r="L788" s="65"/>
    </row>
    <row r="789" spans="1:12" s="19" customFormat="1" ht="15.75">
      <c r="A789" s="14"/>
      <c r="B789" s="14">
        <v>150101</v>
      </c>
      <c r="C789" s="112" t="s">
        <v>666</v>
      </c>
      <c r="D789" s="15" t="s">
        <v>556</v>
      </c>
      <c r="E789" s="30" t="s">
        <v>162</v>
      </c>
      <c r="F789" s="106">
        <f>SUM(F790:F798)</f>
        <v>1086324</v>
      </c>
      <c r="G789" s="107"/>
      <c r="H789" s="106">
        <f>SUM(H790:H798)</f>
        <v>1086324</v>
      </c>
      <c r="I789" s="106">
        <f>SUM(I790:I798)</f>
        <v>1086324</v>
      </c>
      <c r="J789" s="65"/>
      <c r="L789" s="65"/>
    </row>
    <row r="790" spans="1:12" s="19" customFormat="1" ht="15.75">
      <c r="A790" s="14"/>
      <c r="B790" s="14"/>
      <c r="C790" s="112"/>
      <c r="D790" s="15"/>
      <c r="E790" s="79" t="s">
        <v>163</v>
      </c>
      <c r="F790" s="16">
        <v>113431</v>
      </c>
      <c r="G790" s="17">
        <f t="shared" si="18"/>
        <v>0</v>
      </c>
      <c r="H790" s="16">
        <v>113431</v>
      </c>
      <c r="I790" s="16">
        <v>113431</v>
      </c>
      <c r="J790" s="65"/>
      <c r="L790" s="65"/>
    </row>
    <row r="791" spans="1:12" s="19" customFormat="1" ht="15.75">
      <c r="A791" s="14"/>
      <c r="B791" s="14"/>
      <c r="C791" s="112"/>
      <c r="D791" s="15"/>
      <c r="E791" s="79" t="s">
        <v>174</v>
      </c>
      <c r="F791" s="16">
        <v>126520</v>
      </c>
      <c r="G791" s="17">
        <f t="shared" si="18"/>
        <v>0</v>
      </c>
      <c r="H791" s="16">
        <v>126520</v>
      </c>
      <c r="I791" s="16">
        <v>126520</v>
      </c>
      <c r="J791" s="65"/>
      <c r="L791" s="65"/>
    </row>
    <row r="792" spans="1:12" s="19" customFormat="1" ht="15.75">
      <c r="A792" s="14"/>
      <c r="B792" s="14"/>
      <c r="C792" s="112"/>
      <c r="D792" s="15"/>
      <c r="E792" s="79" t="s">
        <v>235</v>
      </c>
      <c r="F792" s="16">
        <v>126520</v>
      </c>
      <c r="G792" s="17">
        <f t="shared" si="18"/>
        <v>0</v>
      </c>
      <c r="H792" s="16">
        <v>126520</v>
      </c>
      <c r="I792" s="16">
        <v>126520</v>
      </c>
      <c r="J792" s="65"/>
      <c r="L792" s="65"/>
    </row>
    <row r="793" spans="1:12" s="19" customFormat="1" ht="15.75">
      <c r="A793" s="14"/>
      <c r="B793" s="14"/>
      <c r="C793" s="112"/>
      <c r="D793" s="15"/>
      <c r="E793" s="79" t="s">
        <v>175</v>
      </c>
      <c r="F793" s="16">
        <v>126520</v>
      </c>
      <c r="G793" s="17">
        <f t="shared" si="18"/>
        <v>0</v>
      </c>
      <c r="H793" s="16">
        <v>126520</v>
      </c>
      <c r="I793" s="16">
        <v>126520</v>
      </c>
      <c r="J793" s="65"/>
      <c r="L793" s="65"/>
    </row>
    <row r="794" spans="1:12" s="19" customFormat="1" ht="15.75">
      <c r="A794" s="14"/>
      <c r="B794" s="14"/>
      <c r="C794" s="112"/>
      <c r="D794" s="15"/>
      <c r="E794" s="79" t="s">
        <v>236</v>
      </c>
      <c r="F794" s="16">
        <v>126520</v>
      </c>
      <c r="G794" s="17">
        <f t="shared" si="18"/>
        <v>0</v>
      </c>
      <c r="H794" s="16">
        <v>126520</v>
      </c>
      <c r="I794" s="16">
        <v>126520</v>
      </c>
      <c r="J794" s="65"/>
      <c r="L794" s="65"/>
    </row>
    <row r="795" spans="1:12" s="19" customFormat="1" ht="15.75">
      <c r="A795" s="14"/>
      <c r="B795" s="14"/>
      <c r="C795" s="112"/>
      <c r="D795" s="15"/>
      <c r="E795" s="79" t="s">
        <v>176</v>
      </c>
      <c r="F795" s="16">
        <v>113431</v>
      </c>
      <c r="G795" s="17">
        <f t="shared" si="18"/>
        <v>0</v>
      </c>
      <c r="H795" s="16">
        <v>113431</v>
      </c>
      <c r="I795" s="16">
        <v>113431</v>
      </c>
      <c r="J795" s="65"/>
      <c r="L795" s="65"/>
    </row>
    <row r="796" spans="1:12" s="19" customFormat="1" ht="15.75">
      <c r="A796" s="14"/>
      <c r="B796" s="14"/>
      <c r="C796" s="112"/>
      <c r="D796" s="15"/>
      <c r="E796" s="79" t="s">
        <v>166</v>
      </c>
      <c r="F796" s="16">
        <v>113431</v>
      </c>
      <c r="G796" s="17">
        <f t="shared" si="18"/>
        <v>0</v>
      </c>
      <c r="H796" s="16">
        <v>113431</v>
      </c>
      <c r="I796" s="16">
        <v>113431</v>
      </c>
      <c r="J796" s="65"/>
      <c r="L796" s="65"/>
    </row>
    <row r="797" spans="1:12" s="19" customFormat="1" ht="15.75">
      <c r="A797" s="14"/>
      <c r="B797" s="14"/>
      <c r="C797" s="112"/>
      <c r="D797" s="15"/>
      <c r="E797" s="79" t="s">
        <v>177</v>
      </c>
      <c r="F797" s="16">
        <v>126520</v>
      </c>
      <c r="G797" s="17">
        <f t="shared" si="18"/>
        <v>0</v>
      </c>
      <c r="H797" s="16">
        <v>126520</v>
      </c>
      <c r="I797" s="16">
        <v>126520</v>
      </c>
      <c r="J797" s="65"/>
      <c r="L797" s="65"/>
    </row>
    <row r="798" spans="1:12" s="19" customFormat="1" ht="15.75">
      <c r="A798" s="14"/>
      <c r="B798" s="14"/>
      <c r="C798" s="112"/>
      <c r="D798" s="15"/>
      <c r="E798" s="79" t="s">
        <v>237</v>
      </c>
      <c r="F798" s="16">
        <v>113431</v>
      </c>
      <c r="G798" s="17">
        <f t="shared" si="18"/>
        <v>0</v>
      </c>
      <c r="H798" s="16">
        <v>113431</v>
      </c>
      <c r="I798" s="16">
        <v>113431</v>
      </c>
      <c r="J798" s="65"/>
      <c r="L798" s="65"/>
    </row>
    <row r="799" spans="1:12" s="19" customFormat="1" ht="30.75" hidden="1">
      <c r="A799" s="14"/>
      <c r="B799" s="14" t="s">
        <v>429</v>
      </c>
      <c r="C799" s="112" t="s">
        <v>666</v>
      </c>
      <c r="D799" s="15" t="s">
        <v>556</v>
      </c>
      <c r="E799" s="79" t="s">
        <v>657</v>
      </c>
      <c r="F799" s="16"/>
      <c r="G799" s="17"/>
      <c r="H799" s="16"/>
      <c r="I799" s="18"/>
      <c r="J799" s="65"/>
      <c r="L799" s="65"/>
    </row>
    <row r="800" spans="1:12" s="19" customFormat="1" ht="15.75" hidden="1">
      <c r="A800" s="14"/>
      <c r="B800" s="14"/>
      <c r="C800" s="51"/>
      <c r="D800" s="15"/>
      <c r="E800" s="15"/>
      <c r="F800" s="16"/>
      <c r="G800" s="17"/>
      <c r="H800" s="16"/>
      <c r="I800" s="18"/>
      <c r="J800" s="65"/>
      <c r="L800" s="65"/>
    </row>
    <row r="801" spans="1:12" s="24" customFormat="1" ht="31.5">
      <c r="A801" s="21"/>
      <c r="B801" s="21">
        <v>96</v>
      </c>
      <c r="C801" s="118"/>
      <c r="D801" s="22" t="s">
        <v>434</v>
      </c>
      <c r="E801" s="22"/>
      <c r="F801" s="23">
        <f>F802+F803+F804+F805+F820</f>
        <v>25345550</v>
      </c>
      <c r="G801" s="25"/>
      <c r="H801" s="23">
        <f>H802+H803+H804+H805+H820</f>
        <v>24854131</v>
      </c>
      <c r="I801" s="23">
        <f>I802+I803+I804+I805+I820</f>
        <v>11766858</v>
      </c>
      <c r="J801" s="62">
        <f>'[1]Місто'!$O$567-I801</f>
        <v>0</v>
      </c>
      <c r="L801" s="64"/>
    </row>
    <row r="802" spans="1:12" s="19" customFormat="1" ht="18" customHeight="1">
      <c r="A802" s="14"/>
      <c r="B802" s="14" t="s">
        <v>553</v>
      </c>
      <c r="C802" s="112" t="s">
        <v>665</v>
      </c>
      <c r="D802" s="15" t="s">
        <v>554</v>
      </c>
      <c r="E802" s="15" t="s">
        <v>441</v>
      </c>
      <c r="F802" s="16"/>
      <c r="G802" s="17"/>
      <c r="H802" s="16"/>
      <c r="I802" s="18">
        <f>'[1]Місто'!$O$569</f>
        <v>117635</v>
      </c>
      <c r="J802" s="65"/>
      <c r="L802" s="65"/>
    </row>
    <row r="803" spans="1:12" s="19" customFormat="1" ht="20.25" customHeight="1">
      <c r="A803" s="14"/>
      <c r="B803" s="14">
        <v>100203</v>
      </c>
      <c r="C803" s="116" t="s">
        <v>685</v>
      </c>
      <c r="D803" s="15" t="s">
        <v>428</v>
      </c>
      <c r="E803" s="15" t="s">
        <v>555</v>
      </c>
      <c r="F803" s="16"/>
      <c r="G803" s="17"/>
      <c r="H803" s="16"/>
      <c r="I803" s="18">
        <f>'[1]Місто'!$O$572</f>
        <v>198591</v>
      </c>
      <c r="J803" s="65"/>
      <c r="L803" s="65"/>
    </row>
    <row r="804" spans="1:12" s="19" customFormat="1" ht="31.5" customHeight="1">
      <c r="A804" s="14"/>
      <c r="B804" s="14" t="s">
        <v>429</v>
      </c>
      <c r="C804" s="112" t="s">
        <v>666</v>
      </c>
      <c r="D804" s="15" t="s">
        <v>556</v>
      </c>
      <c r="E804" s="79" t="s">
        <v>658</v>
      </c>
      <c r="F804" s="16">
        <v>22070883</v>
      </c>
      <c r="G804" s="17">
        <f>100-(H804/F804)*100</f>
        <v>2.2265488879624797</v>
      </c>
      <c r="H804" s="16">
        <v>21579464</v>
      </c>
      <c r="I804" s="18">
        <v>8175965</v>
      </c>
      <c r="J804" s="65"/>
      <c r="L804" s="65"/>
    </row>
    <row r="805" spans="1:12" s="19" customFormat="1" ht="15.75">
      <c r="A805" s="14"/>
      <c r="B805" s="14" t="s">
        <v>429</v>
      </c>
      <c r="C805" s="112" t="s">
        <v>666</v>
      </c>
      <c r="D805" s="15" t="s">
        <v>556</v>
      </c>
      <c r="E805" s="30" t="s">
        <v>172</v>
      </c>
      <c r="F805" s="106">
        <f>SUM(F806:F819)</f>
        <v>1708441</v>
      </c>
      <c r="G805" s="107"/>
      <c r="H805" s="106">
        <f>SUM(H806:H819)</f>
        <v>1708441</v>
      </c>
      <c r="I805" s="106">
        <f>SUM(I806:I819)</f>
        <v>1708441</v>
      </c>
      <c r="J805" s="65"/>
      <c r="L805" s="65"/>
    </row>
    <row r="806" spans="1:12" s="19" customFormat="1" ht="30.75">
      <c r="A806" s="14"/>
      <c r="B806" s="14"/>
      <c r="C806" s="112"/>
      <c r="D806" s="15"/>
      <c r="E806" s="79" t="s">
        <v>238</v>
      </c>
      <c r="F806" s="160">
        <v>153019</v>
      </c>
      <c r="G806" s="17">
        <f aca="true" t="shared" si="19" ref="G806:G833">100-(H806/F806)*100</f>
        <v>0</v>
      </c>
      <c r="H806" s="160">
        <v>153019</v>
      </c>
      <c r="I806" s="160">
        <v>153019</v>
      </c>
      <c r="J806" s="65"/>
      <c r="L806" s="65"/>
    </row>
    <row r="807" spans="1:12" s="19" customFormat="1" ht="15.75">
      <c r="A807" s="14"/>
      <c r="B807" s="14"/>
      <c r="C807" s="112"/>
      <c r="D807" s="15"/>
      <c r="E807" s="79" t="s">
        <v>239</v>
      </c>
      <c r="F807" s="160">
        <v>153019</v>
      </c>
      <c r="G807" s="17">
        <f t="shared" si="19"/>
        <v>0</v>
      </c>
      <c r="H807" s="160">
        <v>153019</v>
      </c>
      <c r="I807" s="160">
        <v>153019</v>
      </c>
      <c r="J807" s="65"/>
      <c r="L807" s="65"/>
    </row>
    <row r="808" spans="1:12" s="19" customFormat="1" ht="15.75">
      <c r="A808" s="14"/>
      <c r="B808" s="14"/>
      <c r="C808" s="112"/>
      <c r="D808" s="15"/>
      <c r="E808" s="79" t="s">
        <v>240</v>
      </c>
      <c r="F808" s="160">
        <v>153019</v>
      </c>
      <c r="G808" s="17">
        <f t="shared" si="19"/>
        <v>0</v>
      </c>
      <c r="H808" s="160">
        <v>153019</v>
      </c>
      <c r="I808" s="160">
        <v>153019</v>
      </c>
      <c r="J808" s="65"/>
      <c r="L808" s="65"/>
    </row>
    <row r="809" spans="1:12" s="19" customFormat="1" ht="15.75">
      <c r="A809" s="14"/>
      <c r="B809" s="14"/>
      <c r="C809" s="112"/>
      <c r="D809" s="15"/>
      <c r="E809" s="79" t="s">
        <v>241</v>
      </c>
      <c r="F809" s="160">
        <v>153019</v>
      </c>
      <c r="G809" s="17">
        <f t="shared" si="19"/>
        <v>0</v>
      </c>
      <c r="H809" s="160">
        <v>153019</v>
      </c>
      <c r="I809" s="160">
        <v>153019</v>
      </c>
      <c r="J809" s="65"/>
      <c r="L809" s="65"/>
    </row>
    <row r="810" spans="1:12" s="19" customFormat="1" ht="15.75">
      <c r="A810" s="14"/>
      <c r="B810" s="14"/>
      <c r="C810" s="112"/>
      <c r="D810" s="15"/>
      <c r="E810" s="79" t="s">
        <v>307</v>
      </c>
      <c r="F810" s="160">
        <v>153019</v>
      </c>
      <c r="G810" s="17">
        <f t="shared" si="19"/>
        <v>0</v>
      </c>
      <c r="H810" s="160">
        <v>153019</v>
      </c>
      <c r="I810" s="160">
        <v>153019</v>
      </c>
      <c r="J810" s="65"/>
      <c r="L810" s="65"/>
    </row>
    <row r="811" spans="1:12" s="19" customFormat="1" ht="15.75">
      <c r="A811" s="14"/>
      <c r="B811" s="14"/>
      <c r="C811" s="112"/>
      <c r="D811" s="15"/>
      <c r="E811" s="79" t="s">
        <v>242</v>
      </c>
      <c r="F811" s="160">
        <v>153019</v>
      </c>
      <c r="G811" s="17">
        <f t="shared" si="19"/>
        <v>0</v>
      </c>
      <c r="H811" s="160">
        <v>153019</v>
      </c>
      <c r="I811" s="160">
        <v>153019</v>
      </c>
      <c r="J811" s="65"/>
      <c r="L811" s="65"/>
    </row>
    <row r="812" spans="1:12" s="19" customFormat="1" ht="15.75">
      <c r="A812" s="14"/>
      <c r="B812" s="14"/>
      <c r="C812" s="112"/>
      <c r="D812" s="15"/>
      <c r="E812" s="79" t="s">
        <v>243</v>
      </c>
      <c r="F812" s="160">
        <v>91044</v>
      </c>
      <c r="G812" s="17">
        <f t="shared" si="19"/>
        <v>0</v>
      </c>
      <c r="H812" s="160">
        <v>91044</v>
      </c>
      <c r="I812" s="160">
        <v>91044</v>
      </c>
      <c r="J812" s="65"/>
      <c r="L812" s="65"/>
    </row>
    <row r="813" spans="1:12" s="19" customFormat="1" ht="15.75">
      <c r="A813" s="14"/>
      <c r="B813" s="14"/>
      <c r="C813" s="112"/>
      <c r="D813" s="15"/>
      <c r="E813" s="79" t="s">
        <v>244</v>
      </c>
      <c r="F813" s="160">
        <v>91044</v>
      </c>
      <c r="G813" s="17">
        <f t="shared" si="19"/>
        <v>0</v>
      </c>
      <c r="H813" s="160">
        <v>91044</v>
      </c>
      <c r="I813" s="160">
        <v>91044</v>
      </c>
      <c r="J813" s="65"/>
      <c r="L813" s="65"/>
    </row>
    <row r="814" spans="1:12" s="19" customFormat="1" ht="15.75">
      <c r="A814" s="14"/>
      <c r="B814" s="14"/>
      <c r="C814" s="112"/>
      <c r="D814" s="15"/>
      <c r="E814" s="79" t="s">
        <v>368</v>
      </c>
      <c r="F814" s="160">
        <v>153019</v>
      </c>
      <c r="G814" s="17">
        <f t="shared" si="19"/>
        <v>0</v>
      </c>
      <c r="H814" s="160">
        <v>153019</v>
      </c>
      <c r="I814" s="160">
        <v>153019</v>
      </c>
      <c r="J814" s="65"/>
      <c r="L814" s="65"/>
    </row>
    <row r="815" spans="1:12" s="19" customFormat="1" ht="15.75">
      <c r="A815" s="14"/>
      <c r="B815" s="14"/>
      <c r="C815" s="112"/>
      <c r="D815" s="15"/>
      <c r="E815" s="79" t="s">
        <v>245</v>
      </c>
      <c r="F815" s="160">
        <v>91044</v>
      </c>
      <c r="G815" s="17">
        <f t="shared" si="19"/>
        <v>0</v>
      </c>
      <c r="H815" s="160">
        <v>91044</v>
      </c>
      <c r="I815" s="160">
        <v>91044</v>
      </c>
      <c r="J815" s="65"/>
      <c r="L815" s="65"/>
    </row>
    <row r="816" spans="1:12" s="19" customFormat="1" ht="15.75">
      <c r="A816" s="14"/>
      <c r="B816" s="14"/>
      <c r="C816" s="112"/>
      <c r="D816" s="15"/>
      <c r="E816" s="79" t="s">
        <v>246</v>
      </c>
      <c r="F816" s="160">
        <v>91044</v>
      </c>
      <c r="G816" s="17">
        <f t="shared" si="19"/>
        <v>0</v>
      </c>
      <c r="H816" s="160">
        <v>91044</v>
      </c>
      <c r="I816" s="160">
        <v>91044</v>
      </c>
      <c r="J816" s="65"/>
      <c r="L816" s="65"/>
    </row>
    <row r="817" spans="1:12" s="19" customFormat="1" ht="15.75">
      <c r="A817" s="14"/>
      <c r="B817" s="14"/>
      <c r="C817" s="112"/>
      <c r="D817" s="15"/>
      <c r="E817" s="79" t="s">
        <v>247</v>
      </c>
      <c r="F817" s="160">
        <v>91044</v>
      </c>
      <c r="G817" s="17">
        <f t="shared" si="19"/>
        <v>0</v>
      </c>
      <c r="H817" s="160">
        <v>91044</v>
      </c>
      <c r="I817" s="160">
        <v>91044</v>
      </c>
      <c r="J817" s="65"/>
      <c r="L817" s="65"/>
    </row>
    <row r="818" spans="1:12" s="19" customFormat="1" ht="15.75">
      <c r="A818" s="14"/>
      <c r="B818" s="14"/>
      <c r="C818" s="112"/>
      <c r="D818" s="15"/>
      <c r="E818" s="79" t="s">
        <v>248</v>
      </c>
      <c r="F818" s="160">
        <v>91044</v>
      </c>
      <c r="G818" s="17">
        <f t="shared" si="19"/>
        <v>0</v>
      </c>
      <c r="H818" s="160">
        <v>91044</v>
      </c>
      <c r="I818" s="160">
        <v>91044</v>
      </c>
      <c r="J818" s="65"/>
      <c r="L818" s="65"/>
    </row>
    <row r="819" spans="1:12" s="19" customFormat="1" ht="15.75">
      <c r="A819" s="14"/>
      <c r="B819" s="14"/>
      <c r="C819" s="112"/>
      <c r="D819" s="15"/>
      <c r="E819" s="79" t="s">
        <v>249</v>
      </c>
      <c r="F819" s="160">
        <v>91044</v>
      </c>
      <c r="G819" s="17">
        <f t="shared" si="19"/>
        <v>0</v>
      </c>
      <c r="H819" s="160">
        <v>91044</v>
      </c>
      <c r="I819" s="160">
        <v>91044</v>
      </c>
      <c r="J819" s="65"/>
      <c r="L819" s="65"/>
    </row>
    <row r="820" spans="1:12" s="19" customFormat="1" ht="15.75">
      <c r="A820" s="14"/>
      <c r="B820" s="14"/>
      <c r="C820" s="112"/>
      <c r="D820" s="15"/>
      <c r="E820" s="30" t="s">
        <v>162</v>
      </c>
      <c r="F820" s="106">
        <f>SUM(F821:F833)</f>
        <v>1566226</v>
      </c>
      <c r="G820" s="107"/>
      <c r="H820" s="106">
        <f>SUM(H821:H833)</f>
        <v>1566226</v>
      </c>
      <c r="I820" s="106">
        <f>SUM(I821:I833)</f>
        <v>1566226</v>
      </c>
      <c r="J820" s="65"/>
      <c r="L820" s="65"/>
    </row>
    <row r="821" spans="1:12" s="19" customFormat="1" ht="30.75">
      <c r="A821" s="14"/>
      <c r="B821" s="14"/>
      <c r="C821" s="112"/>
      <c r="D821" s="15"/>
      <c r="E821" s="79" t="s">
        <v>238</v>
      </c>
      <c r="F821" s="160">
        <v>113431</v>
      </c>
      <c r="G821" s="17">
        <f t="shared" si="19"/>
        <v>0</v>
      </c>
      <c r="H821" s="160">
        <v>113431</v>
      </c>
      <c r="I821" s="160">
        <v>113431</v>
      </c>
      <c r="J821" s="65"/>
      <c r="L821" s="65"/>
    </row>
    <row r="822" spans="1:12" s="19" customFormat="1" ht="15.75">
      <c r="A822" s="14"/>
      <c r="B822" s="14"/>
      <c r="C822" s="112"/>
      <c r="D822" s="15"/>
      <c r="E822" s="79" t="s">
        <v>239</v>
      </c>
      <c r="F822" s="160">
        <v>113431</v>
      </c>
      <c r="G822" s="17">
        <f t="shared" si="19"/>
        <v>0</v>
      </c>
      <c r="H822" s="160">
        <v>113431</v>
      </c>
      <c r="I822" s="160">
        <v>113431</v>
      </c>
      <c r="J822" s="65"/>
      <c r="L822" s="65"/>
    </row>
    <row r="823" spans="1:12" s="19" customFormat="1" ht="15.75">
      <c r="A823" s="14"/>
      <c r="B823" s="14"/>
      <c r="C823" s="112"/>
      <c r="D823" s="15"/>
      <c r="E823" s="79" t="s">
        <v>250</v>
      </c>
      <c r="F823" s="160">
        <v>126520</v>
      </c>
      <c r="G823" s="17">
        <f t="shared" si="19"/>
        <v>0</v>
      </c>
      <c r="H823" s="160">
        <v>126520</v>
      </c>
      <c r="I823" s="160">
        <v>126520</v>
      </c>
      <c r="J823" s="65"/>
      <c r="L823" s="65"/>
    </row>
    <row r="824" spans="1:12" s="19" customFormat="1" ht="15.75">
      <c r="A824" s="14"/>
      <c r="B824" s="14"/>
      <c r="C824" s="112"/>
      <c r="D824" s="15"/>
      <c r="E824" s="79" t="s">
        <v>251</v>
      </c>
      <c r="F824" s="160">
        <v>126520</v>
      </c>
      <c r="G824" s="17">
        <f t="shared" si="19"/>
        <v>0</v>
      </c>
      <c r="H824" s="160">
        <v>126520</v>
      </c>
      <c r="I824" s="160">
        <v>126520</v>
      </c>
      <c r="J824" s="65"/>
      <c r="L824" s="65"/>
    </row>
    <row r="825" spans="1:12" s="19" customFormat="1" ht="15.75">
      <c r="A825" s="14"/>
      <c r="B825" s="14"/>
      <c r="C825" s="112"/>
      <c r="D825" s="15"/>
      <c r="E825" s="79" t="s">
        <v>307</v>
      </c>
      <c r="F825" s="160">
        <v>113431</v>
      </c>
      <c r="G825" s="17">
        <f t="shared" si="19"/>
        <v>0</v>
      </c>
      <c r="H825" s="160">
        <v>113431</v>
      </c>
      <c r="I825" s="160">
        <v>113431</v>
      </c>
      <c r="J825" s="65"/>
      <c r="L825" s="65"/>
    </row>
    <row r="826" spans="1:12" s="19" customFormat="1" ht="15.75">
      <c r="A826" s="14"/>
      <c r="B826" s="14"/>
      <c r="C826" s="112"/>
      <c r="D826" s="15"/>
      <c r="E826" s="79" t="s">
        <v>242</v>
      </c>
      <c r="F826" s="160">
        <v>113431</v>
      </c>
      <c r="G826" s="17">
        <f t="shared" si="19"/>
        <v>0</v>
      </c>
      <c r="H826" s="160">
        <v>113431</v>
      </c>
      <c r="I826" s="160">
        <v>113431</v>
      </c>
      <c r="J826" s="65"/>
      <c r="L826" s="65"/>
    </row>
    <row r="827" spans="1:12" s="19" customFormat="1" ht="15.75">
      <c r="A827" s="14"/>
      <c r="B827" s="14"/>
      <c r="C827" s="112"/>
      <c r="D827" s="15"/>
      <c r="E827" s="79" t="s">
        <v>308</v>
      </c>
      <c r="F827" s="160">
        <v>126520</v>
      </c>
      <c r="G827" s="17">
        <f t="shared" si="19"/>
        <v>0</v>
      </c>
      <c r="H827" s="160">
        <v>126520</v>
      </c>
      <c r="I827" s="160">
        <v>126520</v>
      </c>
      <c r="J827" s="65"/>
      <c r="L827" s="65"/>
    </row>
    <row r="828" spans="1:12" s="19" customFormat="1" ht="15.75">
      <c r="A828" s="14"/>
      <c r="B828" s="14"/>
      <c r="C828" s="112"/>
      <c r="D828" s="15"/>
      <c r="E828" s="79" t="s">
        <v>252</v>
      </c>
      <c r="F828" s="160">
        <v>126520</v>
      </c>
      <c r="G828" s="17">
        <f t="shared" si="19"/>
        <v>0</v>
      </c>
      <c r="H828" s="160">
        <v>126520</v>
      </c>
      <c r="I828" s="160">
        <v>126520</v>
      </c>
      <c r="J828" s="65"/>
      <c r="L828" s="65"/>
    </row>
    <row r="829" spans="1:12" s="19" customFormat="1" ht="15.75">
      <c r="A829" s="14"/>
      <c r="B829" s="14"/>
      <c r="C829" s="112"/>
      <c r="D829" s="15"/>
      <c r="E829" s="79" t="s">
        <v>368</v>
      </c>
      <c r="F829" s="160">
        <v>113431</v>
      </c>
      <c r="G829" s="17">
        <f t="shared" si="19"/>
        <v>0</v>
      </c>
      <c r="H829" s="160">
        <v>113431</v>
      </c>
      <c r="I829" s="160">
        <v>113431</v>
      </c>
      <c r="J829" s="65"/>
      <c r="L829" s="65"/>
    </row>
    <row r="830" spans="1:12" s="19" customFormat="1" ht="15.75">
      <c r="A830" s="14"/>
      <c r="B830" s="14"/>
      <c r="C830" s="112"/>
      <c r="D830" s="15"/>
      <c r="E830" s="79" t="s">
        <v>245</v>
      </c>
      <c r="F830" s="160">
        <v>113431</v>
      </c>
      <c r="G830" s="17">
        <f t="shared" si="19"/>
        <v>0</v>
      </c>
      <c r="H830" s="160">
        <v>113431</v>
      </c>
      <c r="I830" s="160">
        <v>113431</v>
      </c>
      <c r="J830" s="65"/>
      <c r="L830" s="65"/>
    </row>
    <row r="831" spans="1:12" s="19" customFormat="1" ht="15.75">
      <c r="A831" s="14"/>
      <c r="B831" s="14"/>
      <c r="C831" s="112"/>
      <c r="D831" s="15"/>
      <c r="E831" s="79" t="s">
        <v>253</v>
      </c>
      <c r="F831" s="160">
        <v>126520</v>
      </c>
      <c r="G831" s="17">
        <f t="shared" si="19"/>
        <v>0</v>
      </c>
      <c r="H831" s="160">
        <v>126520</v>
      </c>
      <c r="I831" s="160">
        <v>126520</v>
      </c>
      <c r="J831" s="65"/>
      <c r="L831" s="65"/>
    </row>
    <row r="832" spans="1:12" s="19" customFormat="1" ht="15.75">
      <c r="A832" s="14"/>
      <c r="B832" s="14"/>
      <c r="C832" s="112"/>
      <c r="D832" s="15"/>
      <c r="E832" s="79" t="s">
        <v>254</v>
      </c>
      <c r="F832" s="160">
        <v>126520</v>
      </c>
      <c r="G832" s="17">
        <f t="shared" si="19"/>
        <v>0</v>
      </c>
      <c r="H832" s="160">
        <v>126520</v>
      </c>
      <c r="I832" s="160">
        <v>126520</v>
      </c>
      <c r="J832" s="65"/>
      <c r="L832" s="65"/>
    </row>
    <row r="833" spans="1:12" s="19" customFormat="1" ht="15.75">
      <c r="A833" s="14"/>
      <c r="B833" s="14"/>
      <c r="C833" s="112"/>
      <c r="D833" s="15"/>
      <c r="E833" s="79" t="s">
        <v>255</v>
      </c>
      <c r="F833" s="160">
        <v>126520</v>
      </c>
      <c r="G833" s="17">
        <f t="shared" si="19"/>
        <v>0</v>
      </c>
      <c r="H833" s="160">
        <v>126520</v>
      </c>
      <c r="I833" s="160">
        <v>126520</v>
      </c>
      <c r="J833" s="65"/>
      <c r="L833" s="65"/>
    </row>
    <row r="834" spans="1:12" s="19" customFormat="1" ht="15.75" hidden="1">
      <c r="A834" s="14"/>
      <c r="B834" s="14"/>
      <c r="C834" s="112"/>
      <c r="D834" s="15"/>
      <c r="E834" s="79"/>
      <c r="F834" s="160"/>
      <c r="G834" s="17"/>
      <c r="H834" s="160"/>
      <c r="I834" s="161"/>
      <c r="J834" s="65"/>
      <c r="L834" s="65"/>
    </row>
    <row r="835" spans="1:12" s="19" customFormat="1" ht="31.5" customHeight="1" hidden="1">
      <c r="A835" s="14"/>
      <c r="B835" s="14" t="s">
        <v>396</v>
      </c>
      <c r="C835" s="51"/>
      <c r="D835" s="15" t="s">
        <v>397</v>
      </c>
      <c r="E835" s="15" t="s">
        <v>555</v>
      </c>
      <c r="F835" s="16"/>
      <c r="G835" s="17"/>
      <c r="H835" s="16"/>
      <c r="I835" s="18"/>
      <c r="J835" s="65"/>
      <c r="L835" s="65"/>
    </row>
    <row r="836" spans="1:12" s="19" customFormat="1" ht="15.75" hidden="1">
      <c r="A836" s="14"/>
      <c r="B836" s="14">
        <v>150101</v>
      </c>
      <c r="C836" s="128" t="s">
        <v>666</v>
      </c>
      <c r="D836" s="139" t="s">
        <v>84</v>
      </c>
      <c r="E836" s="15"/>
      <c r="F836" s="16"/>
      <c r="G836" s="17"/>
      <c r="H836" s="16"/>
      <c r="I836" s="18">
        <f>'[1]Місто'!$O$399</f>
        <v>0</v>
      </c>
      <c r="J836" s="65"/>
      <c r="L836" s="65"/>
    </row>
    <row r="837" spans="1:16" s="24" customFormat="1" ht="27" customHeight="1">
      <c r="A837" s="21"/>
      <c r="B837" s="21"/>
      <c r="C837" s="21"/>
      <c r="D837" s="22" t="s">
        <v>435</v>
      </c>
      <c r="E837" s="21"/>
      <c r="F837" s="23">
        <f>F10+F21+F72+F118+F139+F155+F165+F510+F522+F540+F563+F567+F654+F702+F737+F769+F801+F623+F586+F520+F135+F589+F584+F506+F137+F163</f>
        <v>1076274865</v>
      </c>
      <c r="G837" s="23"/>
      <c r="H837" s="23">
        <f>H10+H21+H72+H118+H139+H155+H165+H510+H522+H540+H563+H567+H654+H702+H737+H769+H801+H623+H586+H520+H135+H589+H584+H506+H137+H163+H516</f>
        <v>946256732</v>
      </c>
      <c r="I837" s="23">
        <f>I10+I21+I72+I118+I139+I155+I165+I510+I522+I540+I563+I567+I654+I702+I737+I769+I801+I623+I586+I520+I135+I589+I584+I506+I137+I163+I516</f>
        <v>1039145165</v>
      </c>
      <c r="J837" s="62">
        <f>'[1]Місто'!$O$590-I837</f>
        <v>0</v>
      </c>
      <c r="K837" s="63"/>
      <c r="L837" s="62"/>
      <c r="P837" s="31"/>
    </row>
    <row r="838" spans="1:9" s="19" customFormat="1" ht="18" customHeight="1">
      <c r="A838" s="54"/>
      <c r="B838" s="54"/>
      <c r="C838" s="54"/>
      <c r="D838" s="55"/>
      <c r="E838" s="55"/>
      <c r="F838" s="54"/>
      <c r="G838" s="54"/>
      <c r="H838" s="54"/>
      <c r="I838" s="56"/>
    </row>
    <row r="839" spans="1:9" s="19" customFormat="1" ht="29.25" customHeight="1">
      <c r="A839" s="54"/>
      <c r="B839" s="54"/>
      <c r="C839" s="97" t="s">
        <v>436</v>
      </c>
      <c r="E839" s="55"/>
      <c r="F839" s="54"/>
      <c r="G839" s="54"/>
      <c r="H839" s="98" t="s">
        <v>119</v>
      </c>
      <c r="I839" s="56"/>
    </row>
    <row r="841" ht="15" hidden="1"/>
    <row r="842" spans="7:8" ht="15" hidden="1">
      <c r="G842" s="1">
        <v>10116</v>
      </c>
      <c r="H842" s="57">
        <f>I11+I119+I507+I517+I590+I655+I624+I703+I738+I770+I802</f>
        <v>10889080</v>
      </c>
    </row>
    <row r="843" spans="7:8" ht="15" hidden="1">
      <c r="G843" s="1">
        <v>70000</v>
      </c>
      <c r="H843" s="57">
        <f>I23+I25+I27+I29+I34</f>
        <v>51157524</v>
      </c>
    </row>
    <row r="844" spans="7:8" ht="15" hidden="1">
      <c r="G844" s="1">
        <v>80000</v>
      </c>
      <c r="H844" s="57">
        <f>I74+I76+I78+I80+I82</f>
        <v>71448397</v>
      </c>
    </row>
    <row r="845" spans="7:8" ht="15" hidden="1">
      <c r="G845" s="1">
        <v>90000</v>
      </c>
      <c r="H845" s="57">
        <f>I123+I125</f>
        <v>1670549</v>
      </c>
    </row>
    <row r="846" spans="7:8" ht="15" hidden="1">
      <c r="G846" s="1">
        <v>110000</v>
      </c>
      <c r="H846" s="57">
        <f>I141+I143+I145+I147+I149</f>
        <v>8437938</v>
      </c>
    </row>
    <row r="847" spans="7:8" ht="15" hidden="1">
      <c r="G847" s="1">
        <v>100203</v>
      </c>
      <c r="H847" s="57">
        <f>I171+I626</f>
        <v>3127920</v>
      </c>
    </row>
    <row r="848" spans="7:8" ht="15" hidden="1">
      <c r="G848" s="1">
        <v>250404</v>
      </c>
      <c r="H848" s="57" t="e">
        <f>#REF!</f>
        <v>#REF!</v>
      </c>
    </row>
    <row r="849" spans="7:8" ht="15" hidden="1">
      <c r="G849" s="1">
        <v>210000</v>
      </c>
      <c r="H849" s="57">
        <f>I565+I566</f>
        <v>0</v>
      </c>
    </row>
    <row r="850" spans="7:8" ht="15" hidden="1">
      <c r="G850" s="1">
        <v>171000</v>
      </c>
      <c r="H850" s="57">
        <f>I555</f>
        <v>10522935</v>
      </c>
    </row>
    <row r="851" spans="7:8" ht="15" hidden="1">
      <c r="G851" s="1">
        <v>180409</v>
      </c>
      <c r="H851" s="57">
        <f>I494+I558</f>
        <v>31390138</v>
      </c>
    </row>
    <row r="852" spans="7:8" ht="15" hidden="1">
      <c r="G852" s="1">
        <v>150101</v>
      </c>
      <c r="H852" s="57" t="e">
        <f>I799+I706+I705+#REF!+#REF!+#REF!+#REF!+I696+I693+I691+I689+#REF!+I582+I578+I573+I572+I569+I545+I543+I456+#REF!+#REF!+#REF!+#REF!+#REF!+#REF!+#REF!+#REF!+#REF!+#REF!+#REF!+#REF!+#REF!+#REF!+#REF!+#REF!+#REF!+#REF!+#REF!+#REF!+#REF!+#REF!+#REF!+#REF!+#REF!+#REF!+#REF!+#REF!+#REF!+#REF!+#REF!+#REF!+#REF!+#REF!+#REF!+#REF!+#REF!+#REF!+#REF!+#REF!+#REF!+#REF!+#REF!+#REF!+#REF!+#REF!+#REF!+#REF!+#REF!+#REF!+#REF!+#REF!+#REF!+#REF!+#REF!+#REF!+#REF!+#REF!+#REF!+#REF!+#REF!+#REF!+#REF!+#REF!+#REF!+#REF!+#REF!+#REF!+#REF!+#REF!+#REF!+#REF!+#REF!+#REF!+#REF!+#REF!+#REF!+I435+I223+I221+I205+I188+I186+I183+I180+I178+I176+I157+I151+I133+I109+I107+I106+I105+I103+I101+I100+I98+I97+I96+I94+I92+I91+I89+I86+#REF!+I54+I52+I50+I48+I46+I44+I42+#REF!+#REF!+I14</f>
        <v>#REF!</v>
      </c>
    </row>
    <row r="853" ht="15" hidden="1"/>
    <row r="854" spans="9:10" ht="15">
      <c r="I854" s="137"/>
      <c r="J854" s="138"/>
    </row>
    <row r="855" spans="9:10" ht="15">
      <c r="I855" s="137"/>
      <c r="J855" s="138"/>
    </row>
    <row r="856" ht="15">
      <c r="I856" s="137"/>
    </row>
    <row r="857" ht="15">
      <c r="I857" s="137"/>
    </row>
  </sheetData>
  <sheetProtection selectLockedCells="1" selectUnlockedCells="1"/>
  <mergeCells count="1">
    <mergeCell ref="C5:I5"/>
  </mergeCells>
  <printOptions/>
  <pageMargins left="0.4724409448818898" right="0.31496062992125984" top="1.16" bottom="0.41" header="0.59" footer="0.43"/>
  <pageSetup fitToHeight="44" fitToWidth="1" horizontalDpi="600" verticalDpi="600" orientation="landscape" paperSize="9" scale="60" r:id="rId1"/>
  <headerFooter alignWithMargins="0">
    <oddHeader>&amp;C&amp;P</oddHeader>
  </headerFooter>
  <rowBreaks count="2" manualBreakCount="2">
    <brk id="116" max="8" man="1"/>
    <brk id="187"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2016-03-31T12:31:08Z</cp:lastPrinted>
  <dcterms:created xsi:type="dcterms:W3CDTF">2013-02-22T14:02:03Z</dcterms:created>
  <dcterms:modified xsi:type="dcterms:W3CDTF">2016-04-07T07:19:00Z</dcterms:modified>
  <cp:category/>
  <cp:version/>
  <cp:contentType/>
  <cp:contentStatus/>
</cp:coreProperties>
</file>