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додаток 1.1.ДІБ" sheetId="1" r:id="rId1"/>
    <sheet name="додаток 1.2.РА" sheetId="2" r:id="rId2"/>
    <sheet name="додаток 2.ДІБ" sheetId="3" r:id="rId3"/>
    <sheet name="Додаток 3.1.ДІБ" sheetId="4" r:id="rId4"/>
    <sheet name="Додаток 3.2.РА" sheetId="5" r:id="rId5"/>
  </sheets>
  <definedNames>
    <definedName name="_xlnm.Print_Area" localSheetId="0">'додаток 1.1.ДІБ'!$A$1:$H$98</definedName>
    <definedName name="_xlnm.Print_Area" localSheetId="1">'додаток 1.2.РА'!$A$1:$H$151</definedName>
    <definedName name="_xlnm.Print_Area" localSheetId="2">'додаток 2.ДІБ'!$A$1:$E$24</definedName>
    <definedName name="_xlnm.Print_Area" localSheetId="3">'Додаток 3.1.ДІБ'!$A$1:$G$92</definedName>
    <definedName name="_xlnm.Print_Area" localSheetId="4">'Додаток 3.2.РА'!$A$1:$G$157</definedName>
  </definedNames>
  <calcPr fullCalcOnLoad="1"/>
</workbook>
</file>

<file path=xl/sharedStrings.xml><?xml version="1.0" encoding="utf-8"?>
<sst xmlns="http://schemas.openxmlformats.org/spreadsheetml/2006/main" count="770" uniqueCount="230">
  <si>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</si>
  <si>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</si>
  <si>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</si>
  <si>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</si>
  <si>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</si>
  <si>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</si>
  <si>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</si>
  <si>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</si>
  <si>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</si>
  <si>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</si>
  <si>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</si>
  <si>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</si>
  <si>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</si>
  <si>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</si>
  <si>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</si>
  <si>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</si>
  <si>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</si>
  <si>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</si>
  <si>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</si>
  <si>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</si>
  <si>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</si>
  <si>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</si>
  <si>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</si>
  <si>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енергопостачання засобів регулювання дорожнього руху </t>
  </si>
  <si>
    <t xml:space="preserve">утримання міських фонтанів </t>
  </si>
  <si>
    <t>поточний  ремонт малих архітектурних форм</t>
  </si>
  <si>
    <t>ліквідація стихійних звалищ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</si>
  <si>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</si>
  <si>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</si>
  <si>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</si>
  <si>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</si>
  <si>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</si>
  <si>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догляд за зеленими насадженнями</t>
  </si>
  <si>
    <t>од.</t>
  </si>
  <si>
    <t>кВт/год</t>
  </si>
  <si>
    <t>га</t>
  </si>
  <si>
    <t>м куб</t>
  </si>
  <si>
    <t>п.м.</t>
  </si>
  <si>
    <t>гол.</t>
  </si>
  <si>
    <t>м.куб</t>
  </si>
  <si>
    <t>чол.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</si>
  <si>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</si>
  <si>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</si>
  <si>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</si>
  <si>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</si>
  <si>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</si>
  <si>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</si>
  <si>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</si>
  <si>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</si>
  <si>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</si>
  <si>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</si>
  <si>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</si>
  <si>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</si>
  <si>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</si>
  <si>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</si>
  <si>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</si>
  <si>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</si>
  <si>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</si>
  <si>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</si>
  <si>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</si>
  <si>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</si>
  <si>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</si>
  <si>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</si>
  <si>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</si>
  <si>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</si>
  <si>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</si>
  <si>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</si>
  <si>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</si>
  <si>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</si>
  <si>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</si>
  <si>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</si>
  <si>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</si>
  <si>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</si>
  <si>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</si>
  <si>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</si>
  <si>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</si>
  <si>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</si>
  <si>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</si>
  <si>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</si>
  <si>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</si>
  <si>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</si>
  <si>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</si>
  <si>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</si>
  <si>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</si>
  <si>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</si>
  <si>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</si>
  <si>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</si>
  <si>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</si>
  <si>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</si>
  <si>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</si>
  <si>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</si>
  <si>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</si>
  <si>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</si>
  <si>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</si>
  <si>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технічне обслуговування засобів регулювання дорожнього руху</t>
  </si>
  <si>
    <t>поховання померлих почесних громадян міста</t>
  </si>
  <si>
    <t>км.</t>
  </si>
  <si>
    <t>паспортизація доріг</t>
  </si>
  <si>
    <t>м.п.</t>
  </si>
  <si>
    <t>утримання та поточний ремонт пам'ятників</t>
  </si>
  <si>
    <t>Знесення споруд, встановлених з порушенням правил благоустрою, в тому числі:</t>
  </si>
  <si>
    <t>знесення тимчасових споруд</t>
  </si>
  <si>
    <t xml:space="preserve">поточний ремонт штучних споруд </t>
  </si>
  <si>
    <t>демонтаж збірних конструкцій з електроустаткуванням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</si>
  <si>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</si>
  <si>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</si>
  <si>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</si>
  <si>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</si>
  <si>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</si>
  <si>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</si>
  <si>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</si>
  <si>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</si>
  <si>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ЗАТВЕРДЖЕНО</t>
  </si>
  <si>
    <t>Рішення міської ради</t>
  </si>
  <si>
    <t>поточний ремонт доріг приватного сектору</t>
  </si>
  <si>
    <t>експлуатація та утримання мостів</t>
  </si>
  <si>
    <t>Р.О. Пидорич</t>
  </si>
  <si>
    <t>утримання та поточний ремонт об'єктів розташованих в парках та скверах</t>
  </si>
  <si>
    <t>виготовлення та встановлення табличок</t>
  </si>
  <si>
    <t>Забезпечення утримання в належному стані об'єктів транспортного господарства, в тому числі:</t>
  </si>
  <si>
    <t>поточний ремонт малих архітектурних форм</t>
  </si>
  <si>
    <t>поточний ремонт флагштоків</t>
  </si>
  <si>
    <t>монтаж збірних конструкцій з електроустаткуванням</t>
  </si>
  <si>
    <t>Розробка схеми організації дорожнього руху на дорогах району</t>
  </si>
  <si>
    <t>розробка схеми організації дорожнього руху на дорогах району</t>
  </si>
  <si>
    <t>об'єктів</t>
  </si>
  <si>
    <t xml:space="preserve">обслуговування мобільних туалетних кабін </t>
  </si>
  <si>
    <t xml:space="preserve">обстеження та очищення акваторії пляжу </t>
  </si>
  <si>
    <t xml:space="preserve"> кв.м.</t>
  </si>
  <si>
    <t>внески у статутні капітали комунальних  підприємств міста (придбання спеціальної техніки), в тому числі:</t>
  </si>
  <si>
    <t>внески у статутні капітали комунальних  підприємств міста (придбання спеціальної техніки)</t>
  </si>
  <si>
    <t>обрізка та видалення аварійних дерев</t>
  </si>
  <si>
    <t>Головний розпорядник бюджетних коштів -  районна адміністрація Запорізької міської ради по Комунарському району</t>
  </si>
  <si>
    <t>обрізка та ліквідація, аварійно-небезпечних дерев</t>
  </si>
  <si>
    <t>Проведення технічної інвентаризації, паспортизації, незалежної грошової оцінки об'єктів благоустрою, в тому числі:</t>
  </si>
  <si>
    <t>в тому числі за рахунок надходжень до спеціального фонду бюджету міста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</si>
  <si>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</si>
  <si>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</si>
  <si>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</si>
  <si>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</si>
  <si>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</si>
  <si>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</si>
  <si>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 xml:space="preserve">поточний ремонт тротуарів </t>
  </si>
  <si>
    <t>департамент інфраструктури та благоустрою міста Запорізької міської ради</t>
  </si>
  <si>
    <t>Головний розпорядник бюджетних коштів - департамент інфраструктури та благоустрою міста Запорізької міської ради</t>
  </si>
  <si>
    <t xml:space="preserve">Благоустрій міста та розвиток інфраструктури </t>
  </si>
  <si>
    <t>од</t>
  </si>
  <si>
    <t xml:space="preserve">                              Р.О. Пидорич</t>
  </si>
  <si>
    <t>експлуатація та утримання доріг</t>
  </si>
  <si>
    <t>з виконання Програми розвитку інфраструктури та комплексного благоустрою міста Запоріжжя на 2017-2019 роки</t>
  </si>
  <si>
    <t>До Програми розвитку інфраструктури та комплексного благоустрою міста Запоріжжя на 2017-2019 роки</t>
  </si>
  <si>
    <t xml:space="preserve">Комунальне підприємство "Експлуатаційне лінійне управління автомобільних шляхів" </t>
  </si>
  <si>
    <t>Додаток 1.1.</t>
  </si>
  <si>
    <t>Програми розвитку  інфраструктури  та комплексного благоустрою міста Запоріжжя на 2017-2019 роки</t>
  </si>
  <si>
    <t>Додаток 1.2.</t>
  </si>
  <si>
    <t>Додаток 3.1.</t>
  </si>
  <si>
    <t>Додаток 3.2.</t>
  </si>
  <si>
    <t>виконання Програми розвитку інфраструктури  та комплексного благоустрою міста Запоріжжя на 2017-2019 роки</t>
  </si>
  <si>
    <t>Благоустрій міста та розвиток інфраструктури</t>
  </si>
  <si>
    <t>влаштування пристроїв примусового зниження швидкості («лежачі поліцейські»)</t>
  </si>
  <si>
    <t>утримання громадських вбиралень (туалетів) та модульних туалетних кабін</t>
  </si>
  <si>
    <t>видалення несанкціонованих надписів типу «графіті» на об’єктах благоустрою (зафарбовування графіті)</t>
  </si>
  <si>
    <t xml:space="preserve">водопостачання та водовідведення громадських вбиралень (туалетів) та модульних туалетних кабін </t>
  </si>
  <si>
    <t>поточний ремонт та технічне обслуговування малих архітектурних форм парків, скверів та пляжів</t>
  </si>
  <si>
    <t>утримання мереж зливової каналізації (прочистка гідродинамічним методом)</t>
  </si>
  <si>
    <t>тис.п.м</t>
  </si>
  <si>
    <t>заміна та встановлення дорожніх знаків</t>
  </si>
  <si>
    <t>квіткове озеленення з використанням вертикальних конструкцій</t>
  </si>
  <si>
    <t>влаштування газону (роботи із озеленення бульвару ім. Т.Г. Шевченка)</t>
  </si>
  <si>
    <t>посадка дерев</t>
  </si>
  <si>
    <t>Проведення технічної інвентаризації та паспортизації об'єктів благоустрою</t>
  </si>
  <si>
    <t>інвентаризація земельних ділянок кладовищ</t>
  </si>
  <si>
    <t>інвентаризація земельних ділянок безгосподарних кладовищ</t>
  </si>
  <si>
    <t>Проведення поточного ремонту об'єктів транспортної інфраструктури:</t>
  </si>
  <si>
    <t>поточний ремонт зупинок громадського транспорту</t>
  </si>
  <si>
    <t>паспортизація вулиць</t>
  </si>
  <si>
    <t>Проведення поточного ремонту об’єктів транспортної інфраструктури:</t>
  </si>
  <si>
    <t>Поточний ремонт об’єктів транспортної інфратруктури, в тому числі:</t>
  </si>
  <si>
    <t>обрізка та видалення сухих, аварійно-небезпечних дерев</t>
  </si>
  <si>
    <t>Поточний ремонт, технічне обслуговування та встановлення малих архітектурних форм, в тому числі:</t>
  </si>
  <si>
    <t>Поточний ремонт об’єктів транспортної інфраструктури, в тому числі:</t>
  </si>
  <si>
    <t>поточний ремонт колесовідбійного брусу</t>
  </si>
  <si>
    <t>Поточний ремонт та утримання об'єктів благоустрою, в тому числі:</t>
  </si>
  <si>
    <t>Поточний ремонт та утримання об’єктів благоустрою, в тому числі:</t>
  </si>
  <si>
    <t>Проведення поточного ремонту об’єктів транспортної інфраструктури, в тому числі:</t>
  </si>
  <si>
    <t>паспортизація об'єктів благоустрою</t>
  </si>
  <si>
    <t xml:space="preserve">технічне обслуговування газового обладнання </t>
  </si>
  <si>
    <t>куб.м.</t>
  </si>
  <si>
    <t>експертна оцінка скверів</t>
  </si>
  <si>
    <t>Поточний ремонт зупинок громадського транспорту</t>
  </si>
  <si>
    <t>Поточний ремонт колесовідбійного брусу</t>
  </si>
  <si>
    <t>ліквідація карантинних рослин (хімічним методом)</t>
  </si>
  <si>
    <t>обрізка та видалення аварійно-небезпечних дерев</t>
  </si>
  <si>
    <t>Забезпечення належної та безперебійної роботи точок газопостачання, що входять до Меморіального комплексу:</t>
  </si>
  <si>
    <t>поточний ремонт  колесовідбійного брусу</t>
  </si>
  <si>
    <t>підбір та захоронення мертвих тварин</t>
  </si>
  <si>
    <t>заходи з озеленення</t>
  </si>
  <si>
    <t xml:space="preserve"> паспортизація об'єктів благоустрою</t>
  </si>
  <si>
    <t>інвентаризація та паспортизація вулиць</t>
  </si>
  <si>
    <t xml:space="preserve">Головний розпорядник бюджетних коштів - районна адміністрація Запорізької міської ради по Олександрівському району </t>
  </si>
  <si>
    <t xml:space="preserve">Головний розпорядник бюджетних коштів - районна адміністрація Запорізької міської ради по Хортицькому району </t>
  </si>
  <si>
    <t>районна адміністрація Запорізької міської ради по Вознесенівському району</t>
  </si>
  <si>
    <t>Забезпечення облаштування та утримання окремої території району (парку, скверу тощо):</t>
  </si>
  <si>
    <t>поточний ремонт тротуару</t>
  </si>
  <si>
    <t>паспортизація мостів</t>
  </si>
  <si>
    <t>капітальний ремонт фонтану</t>
  </si>
  <si>
    <t>встановлення та заміна павільонів очікування</t>
  </si>
  <si>
    <t>капітальний ремонт контейнерних майданчиків</t>
  </si>
  <si>
    <t>Реалізація проектів громадського бюджету</t>
  </si>
  <si>
    <t>реконструкція пішохідного тротуару від вул. Хортицьке Шосе (магазин АТБ) вздовж будинку вул. Рубана 20 до кола 18 мікрорайона</t>
  </si>
  <si>
    <t>благоустрій зони відпочинку по вул.Військбуд</t>
  </si>
  <si>
    <t>реконструкція скверу "Алея Радуга"</t>
  </si>
  <si>
    <t>допомога юним футболістам, вдосконалення міні-футбольного поля</t>
  </si>
  <si>
    <t>Реалізація проектів громадського бюджету, в тому числі:</t>
  </si>
  <si>
    <t>забезпечення  проектування, будівництва та реконструкції об'єктів (встановлення дитячого та спортивного майданчику)</t>
  </si>
  <si>
    <t>проект</t>
  </si>
  <si>
    <t>Головний розпорядник бюджетних коштів -  районна адміністрація Запорізької міської ради Шевченківському району</t>
  </si>
  <si>
    <t>Головний розпорядник бюджетних коштів -  районна адміністрація Запорізької міської ради по Заводському району</t>
  </si>
  <si>
    <t>встановлення стели</t>
  </si>
  <si>
    <t>збирання, вивезення та захоронення твердих побутових відходів</t>
  </si>
  <si>
    <t>перевезення та захоронення твердих побутових відходів</t>
  </si>
  <si>
    <t>збирання безпечних відходів</t>
  </si>
  <si>
    <t>вивезення та захоронення твердих побутових відходів</t>
  </si>
  <si>
    <t>Реалізація заходів щодо інвестиційного розвитку території</t>
  </si>
  <si>
    <t>Керівництво і управління у сфері комунального господарства</t>
  </si>
  <si>
    <t>капітальний ремонт приміщень за адресою пр. Соборний, 214</t>
  </si>
  <si>
    <t>Капітальний ремонт приміщення</t>
  </si>
  <si>
    <t xml:space="preserve">Спеціалізоване комунальне підприємство "Запорізька ритуальна служба" </t>
  </si>
  <si>
    <t>Додаток 2</t>
  </si>
  <si>
    <t>25.01.2017 №35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</si>
</sst>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0.000"/>
    <numFmt numFmtId="186" formatCode="0.0"/>
    <numFmt numFmtId="187" formatCode="#,##0.0"/>
    <numFmt numFmtId="188" formatCode="0.0000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 ;\-#,##0.00\ "/>
    <numFmt numFmtId="195" formatCode="#,##0.0_ ;\-#,##0.0\ "/>
    <numFmt numFmtId="196" formatCode="#,##0.000_ ;\-#,##0.000\ "/>
    <numFmt numFmtId="197" formatCode="#,##0.0000_ ;\-#,##0.0000\ "/>
    <numFmt numFmtId="198" formatCode="#,##0.00000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sz val="8"/>
      <name val="Arial"/>
      <family val="2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Times New Roman"/>
      <family val="1"/>
    </font>
    <font>
      <b/>
      <u val="single"/>
      <sz val="1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4" fontId="10" fillId="0" borderId="11" xfId="0" applyNumberFormat="1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184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84" fontId="1" fillId="0" borderId="0" xfId="0" applyNumberFormat="1" applyFont="1" applyFill="1" applyAlignment="1">
      <alignment vertical="top" wrapText="1"/>
    </xf>
    <xf numFmtId="184" fontId="1" fillId="0" borderId="0" xfId="0" applyNumberFormat="1" applyFont="1" applyFill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187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justify" wrapText="1"/>
    </xf>
    <xf numFmtId="18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84" fontId="2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distributed"/>
    </xf>
    <xf numFmtId="0" fontId="1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center" wrapText="1"/>
    </xf>
    <xf numFmtId="184" fontId="1" fillId="32" borderId="11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vertical="top" wrapText="1"/>
    </xf>
    <xf numFmtId="184" fontId="2" fillId="32" borderId="11" xfId="0" applyNumberFormat="1" applyFont="1" applyFill="1" applyBorder="1" applyAlignment="1">
      <alignment horizontal="center" vertical="top" wrapText="1"/>
    </xf>
    <xf numFmtId="184" fontId="2" fillId="32" borderId="0" xfId="0" applyNumberFormat="1" applyFont="1" applyFill="1" applyAlignment="1">
      <alignment horizontal="center" vertical="top" wrapText="1"/>
    </xf>
    <xf numFmtId="184" fontId="14" fillId="32" borderId="0" xfId="0" applyNumberFormat="1" applyFont="1" applyFill="1" applyAlignment="1">
      <alignment horizontal="center" vertical="top" wrapText="1"/>
    </xf>
    <xf numFmtId="184" fontId="1" fillId="32" borderId="0" xfId="0" applyNumberFormat="1" applyFont="1" applyFill="1" applyAlignment="1">
      <alignment horizontal="center" vertical="top" wrapText="1"/>
    </xf>
    <xf numFmtId="184" fontId="3" fillId="32" borderId="11" xfId="0" applyNumberFormat="1" applyFont="1" applyFill="1" applyBorder="1" applyAlignment="1">
      <alignment horizontal="center" vertical="top" wrapText="1"/>
    </xf>
    <xf numFmtId="184" fontId="1" fillId="32" borderId="12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vertical="center" wrapText="1"/>
    </xf>
    <xf numFmtId="184" fontId="1" fillId="32" borderId="0" xfId="0" applyNumberFormat="1" applyFont="1" applyFill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0" xfId="0" applyFont="1" applyFill="1" applyAlignment="1">
      <alignment vertical="top" wrapText="1"/>
    </xf>
    <xf numFmtId="0" fontId="1" fillId="32" borderId="11" xfId="0" applyNumberFormat="1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 vertical="top" wrapText="1"/>
    </xf>
    <xf numFmtId="0" fontId="1" fillId="32" borderId="11" xfId="0" applyFont="1" applyFill="1" applyBorder="1" applyAlignment="1">
      <alignment horizontal="left" vertical="top" wrapText="1"/>
    </xf>
    <xf numFmtId="185" fontId="2" fillId="32" borderId="11" xfId="0" applyNumberFormat="1" applyFont="1" applyFill="1" applyBorder="1" applyAlignment="1">
      <alignment horizontal="center" vertical="top" wrapText="1"/>
    </xf>
    <xf numFmtId="185" fontId="1" fillId="32" borderId="13" xfId="0" applyNumberFormat="1" applyFont="1" applyFill="1" applyBorder="1" applyAlignment="1">
      <alignment horizontal="center" vertical="top" wrapText="1"/>
    </xf>
    <xf numFmtId="185" fontId="1" fillId="32" borderId="11" xfId="0" applyNumberFormat="1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3" fontId="1" fillId="32" borderId="11" xfId="0" applyNumberFormat="1" applyFont="1" applyFill="1" applyBorder="1" applyAlignment="1">
      <alignment horizontal="center" vertical="top" wrapText="1"/>
    </xf>
    <xf numFmtId="3" fontId="1" fillId="32" borderId="12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vertical="distributed"/>
    </xf>
    <xf numFmtId="1" fontId="1" fillId="32" borderId="11" xfId="0" applyNumberFormat="1" applyFont="1" applyFill="1" applyBorder="1" applyAlignment="1">
      <alignment horizontal="center" vertical="top" wrapText="1"/>
    </xf>
    <xf numFmtId="186" fontId="1" fillId="32" borderId="11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>
      <alignment horizontal="left" vertical="top" wrapText="1"/>
    </xf>
    <xf numFmtId="2" fontId="1" fillId="32" borderId="11" xfId="0" applyNumberFormat="1" applyFont="1" applyFill="1" applyBorder="1" applyAlignment="1">
      <alignment horizontal="center" vertical="top" wrapText="1"/>
    </xf>
    <xf numFmtId="189" fontId="1" fillId="32" borderId="11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left" vertical="center" wrapText="1"/>
    </xf>
    <xf numFmtId="188" fontId="1" fillId="32" borderId="11" xfId="0" applyNumberFormat="1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vertical="top" wrapText="1"/>
    </xf>
    <xf numFmtId="187" fontId="1" fillId="32" borderId="11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center" wrapText="1"/>
    </xf>
    <xf numFmtId="4" fontId="1" fillId="32" borderId="11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wrapText="1"/>
    </xf>
    <xf numFmtId="1" fontId="1" fillId="32" borderId="11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top" wrapText="1"/>
    </xf>
    <xf numFmtId="0" fontId="1" fillId="32" borderId="16" xfId="0" applyNumberFormat="1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vertical="top" wrapText="1"/>
    </xf>
    <xf numFmtId="0" fontId="1" fillId="32" borderId="11" xfId="54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center" wrapText="1"/>
    </xf>
    <xf numFmtId="186" fontId="1" fillId="32" borderId="17" xfId="0" applyNumberFormat="1" applyFont="1" applyFill="1" applyBorder="1" applyAlignment="1">
      <alignment horizontal="center" vertical="top" wrapText="1"/>
    </xf>
    <xf numFmtId="1" fontId="1" fillId="32" borderId="17" xfId="0" applyNumberFormat="1" applyFont="1" applyFill="1" applyBorder="1" applyAlignment="1">
      <alignment horizontal="center" vertical="top" wrapText="1"/>
    </xf>
    <xf numFmtId="185" fontId="1" fillId="32" borderId="17" xfId="0" applyNumberFormat="1" applyFont="1" applyFill="1" applyBorder="1" applyAlignment="1">
      <alignment horizontal="center" vertical="top" wrapText="1"/>
    </xf>
    <xf numFmtId="2" fontId="1" fillId="32" borderId="17" xfId="0" applyNumberFormat="1" applyFont="1" applyFill="1" applyBorder="1" applyAlignment="1">
      <alignment horizontal="center" vertical="top" wrapText="1"/>
    </xf>
    <xf numFmtId="189" fontId="1" fillId="32" borderId="17" xfId="0" applyNumberFormat="1" applyFont="1" applyFill="1" applyBorder="1" applyAlignment="1">
      <alignment horizontal="center" vertical="top" wrapText="1"/>
    </xf>
    <xf numFmtId="188" fontId="1" fillId="32" borderId="17" xfId="0" applyNumberFormat="1" applyFont="1" applyFill="1" applyBorder="1" applyAlignment="1">
      <alignment horizontal="center" vertical="top" wrapText="1"/>
    </xf>
    <xf numFmtId="3" fontId="1" fillId="32" borderId="17" xfId="0" applyNumberFormat="1" applyFont="1" applyFill="1" applyBorder="1" applyAlignment="1">
      <alignment horizontal="center" vertical="top" wrapText="1"/>
    </xf>
    <xf numFmtId="184" fontId="1" fillId="32" borderId="17" xfId="0" applyNumberFormat="1" applyFont="1" applyFill="1" applyBorder="1" applyAlignment="1">
      <alignment horizontal="center" vertical="top" wrapText="1"/>
    </xf>
    <xf numFmtId="184" fontId="2" fillId="32" borderId="17" xfId="0" applyNumberFormat="1" applyFont="1" applyFill="1" applyBorder="1" applyAlignment="1">
      <alignment horizontal="center" vertical="top" wrapText="1"/>
    </xf>
    <xf numFmtId="187" fontId="1" fillId="32" borderId="17" xfId="0" applyNumberFormat="1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center" wrapText="1"/>
    </xf>
    <xf numFmtId="1" fontId="1" fillId="32" borderId="0" xfId="0" applyNumberFormat="1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vertical="top" wrapText="1"/>
    </xf>
    <xf numFmtId="4" fontId="1" fillId="32" borderId="0" xfId="0" applyNumberFormat="1" applyFont="1" applyFill="1" applyBorder="1" applyAlignment="1">
      <alignment horizontal="center" vertical="top" wrapText="1"/>
    </xf>
    <xf numFmtId="3" fontId="1" fillId="32" borderId="0" xfId="0" applyNumberFormat="1" applyFont="1" applyFill="1" applyBorder="1" applyAlignment="1">
      <alignment horizontal="center" vertical="top" wrapText="1"/>
    </xf>
    <xf numFmtId="3" fontId="3" fillId="32" borderId="0" xfId="0" applyNumberFormat="1" applyFont="1" applyFill="1" applyBorder="1" applyAlignment="1">
      <alignment horizontal="center" vertical="top" wrapText="1"/>
    </xf>
    <xf numFmtId="184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vertical="center" wrapText="1"/>
    </xf>
    <xf numFmtId="184" fontId="2" fillId="32" borderId="1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184" fontId="2" fillId="32" borderId="12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/>
    </xf>
    <xf numFmtId="0" fontId="18" fillId="32" borderId="11" xfId="0" applyNumberFormat="1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vertical="center" wrapText="1"/>
    </xf>
    <xf numFmtId="184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distributed" wrapText="1"/>
    </xf>
    <xf numFmtId="0" fontId="1" fillId="32" borderId="20" xfId="0" applyNumberFormat="1" applyFont="1" applyFill="1" applyBorder="1" applyAlignment="1">
      <alignment horizontal="left" vertical="top" wrapText="1"/>
    </xf>
    <xf numFmtId="184" fontId="2" fillId="32" borderId="16" xfId="0" applyNumberFormat="1" applyFont="1" applyFill="1" applyBorder="1" applyAlignment="1">
      <alignment horizontal="center" vertical="top" wrapText="1"/>
    </xf>
    <xf numFmtId="184" fontId="1" fillId="32" borderId="16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vertical="top" wrapText="1"/>
    </xf>
    <xf numFmtId="0" fontId="17" fillId="32" borderId="11" xfId="0" applyFont="1" applyFill="1" applyBorder="1" applyAlignment="1">
      <alignment horizontal="center" vertical="top" wrapText="1"/>
    </xf>
    <xf numFmtId="184" fontId="17" fillId="32" borderId="11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84" fontId="2" fillId="32" borderId="11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left" vertical="center" wrapText="1"/>
    </xf>
    <xf numFmtId="185" fontId="1" fillId="32" borderId="11" xfId="0" applyNumberFormat="1" applyFont="1" applyFill="1" applyBorder="1" applyAlignment="1">
      <alignment horizontal="center" vertical="center" wrapText="1"/>
    </xf>
    <xf numFmtId="185" fontId="2" fillId="32" borderId="11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left" vertical="top" wrapText="1"/>
    </xf>
    <xf numFmtId="0" fontId="14" fillId="32" borderId="0" xfId="0" applyFont="1" applyFill="1" applyAlignment="1">
      <alignment horizontal="center" vertical="top" wrapText="1"/>
    </xf>
    <xf numFmtId="0" fontId="12" fillId="32" borderId="0" xfId="0" applyFont="1" applyFill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4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left" vertical="center" wrapText="1"/>
    </xf>
    <xf numFmtId="0" fontId="12" fillId="32" borderId="0" xfId="0" applyFont="1" applyFill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0" fillId="32" borderId="13" xfId="0" applyFill="1" applyBorder="1" applyAlignment="1">
      <alignment horizontal="left" vertical="top" wrapText="1"/>
    </xf>
    <xf numFmtId="0" fontId="0" fillId="32" borderId="13" xfId="0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top" wrapText="1"/>
    </xf>
    <xf numFmtId="0" fontId="1" fillId="32" borderId="13" xfId="0" applyFont="1" applyFill="1" applyBorder="1" applyAlignment="1">
      <alignment vertical="top" wrapText="1"/>
    </xf>
    <xf numFmtId="0" fontId="0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ill="1" applyBorder="1" applyAlignment="1">
      <alignment horizontal="left" vertical="center" wrapText="1"/>
    </xf>
    <xf numFmtId="0" fontId="0" fillId="32" borderId="14" xfId="0" applyFill="1" applyBorder="1" applyAlignment="1">
      <alignment horizontal="center" vertical="top" wrapText="1"/>
    </xf>
    <xf numFmtId="0" fontId="0" fillId="32" borderId="14" xfId="0" applyFill="1" applyBorder="1" applyAlignment="1">
      <alignment horizontal="left"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0" fillId="32" borderId="22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horizontal="left" vertical="center" wrapText="1"/>
    </xf>
    <xf numFmtId="0" fontId="0" fillId="32" borderId="22" xfId="0" applyFill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top" wrapText="1"/>
    </xf>
    <xf numFmtId="0" fontId="0" fillId="32" borderId="14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left" vertical="top" wrapText="1"/>
    </xf>
    <xf numFmtId="2" fontId="2" fillId="32" borderId="13" xfId="0" applyNumberFormat="1" applyFont="1" applyFill="1" applyBorder="1" applyAlignment="1">
      <alignment horizontal="left" vertical="top" wrapText="1"/>
    </xf>
    <xf numFmtId="2" fontId="2" fillId="32" borderId="11" xfId="0" applyNumberFormat="1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38" fillId="32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04"/>
  <sheetViews>
    <sheetView view="pageBreakPreview" zoomScaleNormal="75" zoomScaleSheetLayoutView="100" workbookViewId="0" topLeftCell="A1">
      <selection activeCell="F4" sqref="F4"/>
    </sheetView>
  </sheetViews>
  <sheetFormatPr defaultColWidth="9.140625" defaultRowHeight="12.75"/>
  <cols>
    <col min="1" max="1" width="25.57421875" style="76" customWidth="1"/>
    <col min="2" max="2" width="32.8515625" style="76" customWidth="1"/>
    <col min="3" max="3" width="22.7109375" style="69" customWidth="1"/>
    <col min="4" max="4" width="22.28125" style="69" customWidth="1"/>
    <col min="5" max="5" width="14.8515625" style="69" customWidth="1"/>
    <col min="6" max="6" width="16.8515625" style="69" customWidth="1"/>
    <col min="7" max="7" width="16.140625" style="69" customWidth="1"/>
    <col min="8" max="8" width="14.57421875" style="69" customWidth="1"/>
    <col min="9" max="9" width="11.421875" style="76" bestFit="1" customWidth="1"/>
    <col min="10" max="16384" width="9.140625" style="76" customWidth="1"/>
  </cols>
  <sheetData>
    <row r="1" spans="3:8" ht="23.25">
      <c r="C1" s="77"/>
      <c r="D1" s="77"/>
      <c r="E1" s="77"/>
      <c r="F1" s="199" t="s">
        <v>112</v>
      </c>
      <c r="G1" s="199"/>
      <c r="H1" s="199"/>
    </row>
    <row r="2" spans="3:8" ht="23.25">
      <c r="C2" s="77"/>
      <c r="D2" s="77"/>
      <c r="E2" s="77"/>
      <c r="F2" s="199" t="s">
        <v>113</v>
      </c>
      <c r="G2" s="199"/>
      <c r="H2" s="199"/>
    </row>
    <row r="3" spans="3:8" ht="23.25">
      <c r="C3" s="77"/>
      <c r="D3" s="77"/>
      <c r="E3" s="77"/>
      <c r="F3" s="288" t="s">
        <v>229</v>
      </c>
      <c r="G3" s="200"/>
      <c r="H3" s="200"/>
    </row>
    <row r="4" spans="3:8" ht="23.25">
      <c r="C4" s="77"/>
      <c r="D4" s="77"/>
      <c r="E4" s="77"/>
      <c r="F4" s="178"/>
      <c r="G4" s="178"/>
      <c r="H4" s="178"/>
    </row>
    <row r="5" spans="3:8" s="78" customFormat="1" ht="25.5" customHeight="1">
      <c r="C5" s="77"/>
      <c r="D5" s="77"/>
      <c r="E5" s="77"/>
      <c r="F5" s="199" t="s">
        <v>152</v>
      </c>
      <c r="G5" s="199"/>
      <c r="H5" s="199"/>
    </row>
    <row r="6" spans="3:8" s="78" customFormat="1" ht="141" customHeight="1">
      <c r="C6" s="79"/>
      <c r="D6" s="79"/>
      <c r="E6" s="79"/>
      <c r="F6" s="202" t="s">
        <v>150</v>
      </c>
      <c r="G6" s="202"/>
      <c r="H6" s="202"/>
    </row>
    <row r="7" ht="12.75">
      <c r="I7" s="80"/>
    </row>
    <row r="8" spans="1:8" s="78" customFormat="1" ht="22.5">
      <c r="A8" s="201" t="s">
        <v>6</v>
      </c>
      <c r="B8" s="201"/>
      <c r="C8" s="201"/>
      <c r="D8" s="201"/>
      <c r="E8" s="201"/>
      <c r="F8" s="201"/>
      <c r="G8" s="201"/>
      <c r="H8" s="201"/>
    </row>
    <row r="9" spans="1:8" s="78" customFormat="1" ht="20.25">
      <c r="A9" s="203" t="s">
        <v>149</v>
      </c>
      <c r="B9" s="203"/>
      <c r="C9" s="203"/>
      <c r="D9" s="203"/>
      <c r="E9" s="203"/>
      <c r="F9" s="203"/>
      <c r="G9" s="203"/>
      <c r="H9" s="203"/>
    </row>
    <row r="10" spans="1:8" s="78" customFormat="1" ht="9.75" customHeight="1">
      <c r="A10" s="180"/>
      <c r="B10" s="180"/>
      <c r="C10" s="180"/>
      <c r="D10" s="180"/>
      <c r="E10" s="180"/>
      <c r="F10" s="180"/>
      <c r="G10" s="180"/>
      <c r="H10" s="180"/>
    </row>
    <row r="12" spans="1:8" s="168" customFormat="1" ht="23.25" customHeight="1">
      <c r="A12" s="195" t="s">
        <v>0</v>
      </c>
      <c r="B12" s="195" t="s">
        <v>1</v>
      </c>
      <c r="C12" s="195" t="s">
        <v>2</v>
      </c>
      <c r="D12" s="195" t="s">
        <v>3</v>
      </c>
      <c r="E12" s="195" t="s">
        <v>73</v>
      </c>
      <c r="F12" s="195"/>
      <c r="G12" s="195"/>
      <c r="H12" s="195"/>
    </row>
    <row r="13" spans="1:8" s="168" customFormat="1" ht="23.25" customHeight="1">
      <c r="A13" s="195"/>
      <c r="B13" s="195"/>
      <c r="C13" s="195"/>
      <c r="D13" s="195"/>
      <c r="E13" s="195" t="s">
        <v>4</v>
      </c>
      <c r="F13" s="195" t="s">
        <v>5</v>
      </c>
      <c r="G13" s="195"/>
      <c r="H13" s="195"/>
    </row>
    <row r="14" spans="1:8" s="168" customFormat="1" ht="12.75">
      <c r="A14" s="195"/>
      <c r="B14" s="195"/>
      <c r="C14" s="195"/>
      <c r="D14" s="195"/>
      <c r="E14" s="195"/>
      <c r="F14" s="177">
        <v>2017</v>
      </c>
      <c r="G14" s="177">
        <v>2018</v>
      </c>
      <c r="H14" s="177">
        <v>2019</v>
      </c>
    </row>
    <row r="15" spans="1:8" s="168" customFormat="1" ht="12.75">
      <c r="A15" s="177">
        <v>1</v>
      </c>
      <c r="B15" s="177">
        <v>2</v>
      </c>
      <c r="C15" s="177">
        <v>3</v>
      </c>
      <c r="D15" s="177">
        <v>4</v>
      </c>
      <c r="E15" s="177">
        <v>5</v>
      </c>
      <c r="F15" s="177">
        <v>6</v>
      </c>
      <c r="G15" s="177">
        <v>7</v>
      </c>
      <c r="H15" s="177">
        <v>8</v>
      </c>
    </row>
    <row r="16" spans="1:8" s="168" customFormat="1" ht="12.75">
      <c r="A16" s="196" t="s">
        <v>224</v>
      </c>
      <c r="B16" s="197"/>
      <c r="C16" s="197"/>
      <c r="D16" s="197"/>
      <c r="E16" s="197"/>
      <c r="F16" s="197"/>
      <c r="G16" s="197"/>
      <c r="H16" s="198"/>
    </row>
    <row r="17" spans="1:8" s="168" customFormat="1" ht="12.75">
      <c r="A17" s="187" t="s">
        <v>226</v>
      </c>
      <c r="B17" s="169"/>
      <c r="C17" s="169"/>
      <c r="D17" s="169"/>
      <c r="E17" s="173">
        <f>F17+G17+H17</f>
        <v>350</v>
      </c>
      <c r="F17" s="173">
        <f>F18</f>
        <v>350</v>
      </c>
      <c r="G17" s="173">
        <f>G18</f>
        <v>0</v>
      </c>
      <c r="H17" s="173">
        <f>H18</f>
        <v>0</v>
      </c>
    </row>
    <row r="18" spans="1:8" s="168" customFormat="1" ht="54.75" customHeight="1">
      <c r="A18" s="189"/>
      <c r="B18" s="171" t="s">
        <v>225</v>
      </c>
      <c r="C18" s="177" t="s">
        <v>143</v>
      </c>
      <c r="D18" s="177" t="s">
        <v>17</v>
      </c>
      <c r="E18" s="172">
        <f>F18+G18+H18</f>
        <v>350</v>
      </c>
      <c r="F18" s="172">
        <v>350</v>
      </c>
      <c r="G18" s="172">
        <v>0</v>
      </c>
      <c r="H18" s="172">
        <v>0</v>
      </c>
    </row>
    <row r="19" spans="1:8" s="168" customFormat="1" ht="12.75">
      <c r="A19" s="205" t="s">
        <v>74</v>
      </c>
      <c r="B19" s="206"/>
      <c r="C19" s="206"/>
      <c r="D19" s="206"/>
      <c r="E19" s="206"/>
      <c r="F19" s="206"/>
      <c r="G19" s="206"/>
      <c r="H19" s="207"/>
    </row>
    <row r="20" spans="1:8" s="168" customFormat="1" ht="12.75" customHeight="1">
      <c r="A20" s="187" t="s">
        <v>75</v>
      </c>
      <c r="B20" s="176"/>
      <c r="C20" s="190" t="s">
        <v>143</v>
      </c>
      <c r="D20" s="190" t="s">
        <v>17</v>
      </c>
      <c r="E20" s="170">
        <f>F20+G20+H20</f>
        <v>367320.21551964</v>
      </c>
      <c r="F20" s="170">
        <f>SUM(F21:F21)+F22</f>
        <v>116062.074</v>
      </c>
      <c r="G20" s="170">
        <f>SUM(G21:G21)+G22</f>
        <v>122445.48806999999</v>
      </c>
      <c r="H20" s="170">
        <f>SUM(H21:H21)+H22</f>
        <v>128812.65344964</v>
      </c>
    </row>
    <row r="21" spans="1:8" s="168" customFormat="1" ht="25.5">
      <c r="A21" s="188"/>
      <c r="B21" s="186" t="s">
        <v>83</v>
      </c>
      <c r="C21" s="191"/>
      <c r="D21" s="191"/>
      <c r="E21" s="68">
        <f>F21+G21+H21</f>
        <v>327442.97951964</v>
      </c>
      <c r="F21" s="68">
        <f>103430.612-600+600+31.462</f>
        <v>103462.074</v>
      </c>
      <c r="G21" s="68">
        <f>F21*1.055</f>
        <v>109152.48806999999</v>
      </c>
      <c r="H21" s="68">
        <f>G21*1.052</f>
        <v>114828.41744964</v>
      </c>
    </row>
    <row r="22" spans="1:8" s="168" customFormat="1" ht="51">
      <c r="A22" s="188"/>
      <c r="B22" s="186" t="s">
        <v>129</v>
      </c>
      <c r="C22" s="191"/>
      <c r="D22" s="191"/>
      <c r="E22" s="68">
        <f>F22+G22+H22</f>
        <v>39877.236000000004</v>
      </c>
      <c r="F22" s="68">
        <f>F23+F24</f>
        <v>12600</v>
      </c>
      <c r="G22" s="68">
        <f>F22*1.055</f>
        <v>13293</v>
      </c>
      <c r="H22" s="68">
        <f>G22*1.052</f>
        <v>13984.236</v>
      </c>
    </row>
    <row r="23" spans="1:8" s="168" customFormat="1" ht="38.25">
      <c r="A23" s="188"/>
      <c r="B23" s="82" t="s">
        <v>151</v>
      </c>
      <c r="C23" s="191"/>
      <c r="D23" s="191"/>
      <c r="E23" s="74">
        <f>F23+G23+H23</f>
        <v>31648.6</v>
      </c>
      <c r="F23" s="74">
        <v>10000</v>
      </c>
      <c r="G23" s="68">
        <f>F23*1.055</f>
        <v>10550</v>
      </c>
      <c r="H23" s="68">
        <f>G23*1.052</f>
        <v>11098.6</v>
      </c>
    </row>
    <row r="24" spans="1:8" s="168" customFormat="1" ht="38.25">
      <c r="A24" s="174"/>
      <c r="B24" s="82" t="s">
        <v>227</v>
      </c>
      <c r="C24" s="175"/>
      <c r="D24" s="175"/>
      <c r="E24" s="74">
        <f>F24+G24+H24</f>
        <v>8228.636</v>
      </c>
      <c r="F24" s="74">
        <v>2600</v>
      </c>
      <c r="G24" s="68">
        <f>F24*1.055</f>
        <v>2743</v>
      </c>
      <c r="H24" s="68">
        <f>G24*1.052</f>
        <v>2885.636</v>
      </c>
    </row>
    <row r="25" spans="1:8" s="69" customFormat="1" ht="12.75">
      <c r="A25" s="204" t="s">
        <v>145</v>
      </c>
      <c r="B25" s="204"/>
      <c r="C25" s="204"/>
      <c r="D25" s="204"/>
      <c r="E25" s="204"/>
      <c r="F25" s="204"/>
      <c r="G25" s="204"/>
      <c r="H25" s="204"/>
    </row>
    <row r="26" spans="1:8" s="69" customFormat="1" ht="12.75" customHeight="1">
      <c r="A26" s="187" t="s">
        <v>47</v>
      </c>
      <c r="B26" s="176"/>
      <c r="C26" s="190" t="s">
        <v>143</v>
      </c>
      <c r="D26" s="190" t="s">
        <v>17</v>
      </c>
      <c r="E26" s="170">
        <f>F26+G26+H26</f>
        <v>334336.08257796</v>
      </c>
      <c r="F26" s="170">
        <f>SUM(F27:F39)-F28</f>
        <v>105640.086</v>
      </c>
      <c r="G26" s="170">
        <f>SUM(G27:G39)-G28</f>
        <v>111450.29073000002</v>
      </c>
      <c r="H26" s="170">
        <f>SUM(H27:H39)-H28</f>
        <v>117245.70584796</v>
      </c>
    </row>
    <row r="27" spans="1:8" ht="12.75" customHeight="1">
      <c r="A27" s="188"/>
      <c r="B27" s="186" t="s">
        <v>148</v>
      </c>
      <c r="C27" s="191"/>
      <c r="D27" s="191"/>
      <c r="E27" s="68">
        <f aca="true" t="shared" si="0" ref="E27:E50">F27+G27+H27</f>
        <v>220590.742</v>
      </c>
      <c r="F27" s="68">
        <v>69700</v>
      </c>
      <c r="G27" s="68">
        <f>F27*1.055</f>
        <v>73533.5</v>
      </c>
      <c r="H27" s="68">
        <f>G27*1.052</f>
        <v>77357.242</v>
      </c>
    </row>
    <row r="28" spans="1:8" s="83" customFormat="1" ht="42.75" customHeight="1" hidden="1">
      <c r="A28" s="188"/>
      <c r="B28" s="82" t="s">
        <v>135</v>
      </c>
      <c r="C28" s="191"/>
      <c r="D28" s="191"/>
      <c r="E28" s="74">
        <f t="shared" si="0"/>
        <v>0</v>
      </c>
      <c r="F28" s="74">
        <v>0</v>
      </c>
      <c r="G28" s="74">
        <f>F28*1.055</f>
        <v>0</v>
      </c>
      <c r="H28" s="74">
        <f>G28*1.052</f>
        <v>0</v>
      </c>
    </row>
    <row r="29" spans="1:8" s="83" customFormat="1" ht="12.75">
      <c r="A29" s="188"/>
      <c r="B29" s="186" t="s">
        <v>115</v>
      </c>
      <c r="C29" s="191"/>
      <c r="D29" s="191"/>
      <c r="E29" s="68">
        <f t="shared" si="0"/>
        <v>3164.86</v>
      </c>
      <c r="F29" s="68">
        <v>1000</v>
      </c>
      <c r="G29" s="68">
        <f>F29*1.055</f>
        <v>1055</v>
      </c>
      <c r="H29" s="68">
        <f>G29*1.052</f>
        <v>1109.8600000000001</v>
      </c>
    </row>
    <row r="30" spans="1:8" s="83" customFormat="1" ht="25.5">
      <c r="A30" s="188"/>
      <c r="B30" s="186" t="s">
        <v>164</v>
      </c>
      <c r="C30" s="191"/>
      <c r="D30" s="191"/>
      <c r="E30" s="68">
        <f>F30+G30+H30</f>
        <v>3805.6112258800003</v>
      </c>
      <c r="F30" s="68">
        <v>1202.458</v>
      </c>
      <c r="G30" s="68">
        <f>F30*1.055</f>
        <v>1268.59319</v>
      </c>
      <c r="H30" s="68">
        <f>G30*1.052</f>
        <v>1334.5600358800002</v>
      </c>
    </row>
    <row r="31" spans="1:8" ht="25.5">
      <c r="A31" s="188"/>
      <c r="B31" s="84" t="s">
        <v>94</v>
      </c>
      <c r="C31" s="191"/>
      <c r="D31" s="191"/>
      <c r="E31" s="68">
        <f t="shared" si="0"/>
        <v>28997.501218380003</v>
      </c>
      <c r="F31" s="68">
        <v>9162.333</v>
      </c>
      <c r="G31" s="68">
        <f aca="true" t="shared" si="1" ref="G31:G39">F31*1.055</f>
        <v>9666.261315</v>
      </c>
      <c r="H31" s="68">
        <f aca="true" t="shared" si="2" ref="H31:H39">G31*1.052</f>
        <v>10168.90690338</v>
      </c>
    </row>
    <row r="32" spans="1:8" ht="25.5">
      <c r="A32" s="188"/>
      <c r="B32" s="84" t="s">
        <v>44</v>
      </c>
      <c r="C32" s="191"/>
      <c r="D32" s="191"/>
      <c r="E32" s="68">
        <f t="shared" si="0"/>
        <v>53642.664810739996</v>
      </c>
      <c r="F32" s="68">
        <v>16949.459</v>
      </c>
      <c r="G32" s="68">
        <f t="shared" si="1"/>
        <v>17881.679245</v>
      </c>
      <c r="H32" s="68">
        <f t="shared" si="2"/>
        <v>18811.52656574</v>
      </c>
    </row>
    <row r="33" spans="1:8" ht="12.75">
      <c r="A33" s="188"/>
      <c r="B33" s="84" t="s">
        <v>45</v>
      </c>
      <c r="C33" s="191"/>
      <c r="D33" s="191"/>
      <c r="E33" s="68">
        <f t="shared" si="0"/>
        <v>5760.114826919999</v>
      </c>
      <c r="F33" s="68">
        <v>1820.022</v>
      </c>
      <c r="G33" s="68">
        <f t="shared" si="1"/>
        <v>1920.1232099999997</v>
      </c>
      <c r="H33" s="68">
        <f t="shared" si="2"/>
        <v>2019.96961692</v>
      </c>
    </row>
    <row r="34" spans="1:8" ht="12.75">
      <c r="A34" s="188"/>
      <c r="B34" s="84" t="s">
        <v>46</v>
      </c>
      <c r="C34" s="191"/>
      <c r="D34" s="191"/>
      <c r="E34" s="68">
        <f t="shared" si="0"/>
        <v>2621.09907368</v>
      </c>
      <c r="F34" s="68">
        <v>828.188</v>
      </c>
      <c r="G34" s="68">
        <f t="shared" si="1"/>
        <v>873.7383399999999</v>
      </c>
      <c r="H34" s="68">
        <f t="shared" si="2"/>
        <v>919.17273368</v>
      </c>
    </row>
    <row r="35" spans="1:8" ht="25.5">
      <c r="A35" s="188"/>
      <c r="B35" s="84" t="s">
        <v>127</v>
      </c>
      <c r="C35" s="191"/>
      <c r="D35" s="191"/>
      <c r="E35" s="68">
        <f t="shared" si="0"/>
        <v>336.37398024000004</v>
      </c>
      <c r="F35" s="68">
        <v>106.284</v>
      </c>
      <c r="G35" s="68">
        <f t="shared" si="1"/>
        <v>112.12962</v>
      </c>
      <c r="H35" s="68">
        <f t="shared" si="2"/>
        <v>117.96036024000001</v>
      </c>
    </row>
    <row r="36" spans="1:8" ht="12.75">
      <c r="A36" s="188"/>
      <c r="B36" s="84" t="s">
        <v>24</v>
      </c>
      <c r="C36" s="191"/>
      <c r="D36" s="191"/>
      <c r="E36" s="68">
        <f t="shared" si="0"/>
        <v>1788.34212132</v>
      </c>
      <c r="F36" s="68">
        <v>565.062</v>
      </c>
      <c r="G36" s="68">
        <f t="shared" si="1"/>
        <v>596.14041</v>
      </c>
      <c r="H36" s="68">
        <f t="shared" si="2"/>
        <v>627.13971132</v>
      </c>
    </row>
    <row r="37" spans="1:8" ht="25.5">
      <c r="A37" s="188"/>
      <c r="B37" s="84" t="s">
        <v>160</v>
      </c>
      <c r="C37" s="191"/>
      <c r="D37" s="191"/>
      <c r="E37" s="68">
        <f t="shared" si="0"/>
        <v>1336.2988378</v>
      </c>
      <c r="F37" s="68">
        <v>422.23</v>
      </c>
      <c r="G37" s="68">
        <f t="shared" si="1"/>
        <v>445.45265</v>
      </c>
      <c r="H37" s="68">
        <f t="shared" si="2"/>
        <v>468.61618780000003</v>
      </c>
    </row>
    <row r="38" spans="1:8" ht="25.5">
      <c r="A38" s="188"/>
      <c r="B38" s="84" t="s">
        <v>126</v>
      </c>
      <c r="C38" s="191"/>
      <c r="D38" s="191"/>
      <c r="E38" s="68">
        <f t="shared" si="0"/>
        <v>1215.464483</v>
      </c>
      <c r="F38" s="68">
        <v>384.05</v>
      </c>
      <c r="G38" s="68">
        <f t="shared" si="1"/>
        <v>405.17275</v>
      </c>
      <c r="H38" s="68">
        <f t="shared" si="2"/>
        <v>426.241733</v>
      </c>
    </row>
    <row r="39" spans="1:8" ht="12.75">
      <c r="A39" s="188"/>
      <c r="B39" s="84" t="s">
        <v>60</v>
      </c>
      <c r="C39" s="191"/>
      <c r="D39" s="191"/>
      <c r="E39" s="68">
        <f>F39+G39+H39</f>
        <v>11077.01</v>
      </c>
      <c r="F39" s="68">
        <v>3500</v>
      </c>
      <c r="G39" s="68">
        <f t="shared" si="1"/>
        <v>3692.5</v>
      </c>
      <c r="H39" s="68">
        <f t="shared" si="2"/>
        <v>3884.51</v>
      </c>
    </row>
    <row r="40" spans="1:8" ht="12.75" customHeight="1">
      <c r="A40" s="187" t="s">
        <v>48</v>
      </c>
      <c r="B40" s="84"/>
      <c r="C40" s="190" t="s">
        <v>143</v>
      </c>
      <c r="D40" s="190" t="s">
        <v>17</v>
      </c>
      <c r="E40" s="170">
        <f t="shared" si="0"/>
        <v>72142.86976504</v>
      </c>
      <c r="F40" s="170">
        <f>SUM(F41:F45)</f>
        <v>22794.964</v>
      </c>
      <c r="G40" s="170">
        <f>SUM(G41:G45)</f>
        <v>24048.687019999998</v>
      </c>
      <c r="H40" s="170">
        <f>SUM(H41:H45)</f>
        <v>25299.218745039998</v>
      </c>
    </row>
    <row r="41" spans="1:8" ht="12.75">
      <c r="A41" s="188"/>
      <c r="B41" s="84" t="s">
        <v>87</v>
      </c>
      <c r="C41" s="191"/>
      <c r="D41" s="191"/>
      <c r="E41" s="68">
        <f t="shared" si="0"/>
        <v>60863.01755791999</v>
      </c>
      <c r="F41" s="68">
        <v>19230.872</v>
      </c>
      <c r="G41" s="68">
        <f>F41*1.055</f>
        <v>20288.569959999997</v>
      </c>
      <c r="H41" s="68">
        <f>G41*1.052</f>
        <v>21343.575597919997</v>
      </c>
    </row>
    <row r="42" spans="1:8" ht="25.5">
      <c r="A42" s="188"/>
      <c r="B42" s="186" t="s">
        <v>23</v>
      </c>
      <c r="C42" s="191"/>
      <c r="D42" s="191"/>
      <c r="E42" s="68">
        <f t="shared" si="0"/>
        <v>5774.920042</v>
      </c>
      <c r="F42" s="68">
        <v>1824.7</v>
      </c>
      <c r="G42" s="68">
        <f aca="true" t="shared" si="3" ref="G42:G75">F42*1.055</f>
        <v>1925.0584999999999</v>
      </c>
      <c r="H42" s="68">
        <f aca="true" t="shared" si="4" ref="H42:H75">G42*1.052</f>
        <v>2025.161542</v>
      </c>
    </row>
    <row r="43" spans="1:8" ht="12.75">
      <c r="A43" s="188"/>
      <c r="B43" s="84" t="s">
        <v>49</v>
      </c>
      <c r="C43" s="191"/>
      <c r="D43" s="191"/>
      <c r="E43" s="68">
        <f t="shared" si="0"/>
        <v>766.69049986</v>
      </c>
      <c r="F43" s="68">
        <v>242.251</v>
      </c>
      <c r="G43" s="68">
        <f t="shared" si="3"/>
        <v>255.574805</v>
      </c>
      <c r="H43" s="68">
        <f t="shared" si="4"/>
        <v>268.86469486</v>
      </c>
    </row>
    <row r="44" spans="1:8" ht="12.75">
      <c r="A44" s="188"/>
      <c r="B44" s="84" t="s">
        <v>50</v>
      </c>
      <c r="C44" s="191"/>
      <c r="D44" s="191"/>
      <c r="E44" s="68">
        <f t="shared" si="0"/>
        <v>395.37963007999997</v>
      </c>
      <c r="F44" s="68">
        <v>124.928</v>
      </c>
      <c r="G44" s="68">
        <f t="shared" si="3"/>
        <v>131.79904</v>
      </c>
      <c r="H44" s="68">
        <f t="shared" si="4"/>
        <v>138.65259008</v>
      </c>
    </row>
    <row r="45" spans="1:8" ht="12.75">
      <c r="A45" s="188"/>
      <c r="B45" s="84" t="s">
        <v>51</v>
      </c>
      <c r="C45" s="191"/>
      <c r="D45" s="191"/>
      <c r="E45" s="68">
        <f t="shared" si="0"/>
        <v>4342.86203518</v>
      </c>
      <c r="F45" s="68">
        <v>1372.213</v>
      </c>
      <c r="G45" s="68">
        <f t="shared" si="3"/>
        <v>1447.6847149999999</v>
      </c>
      <c r="H45" s="68">
        <f t="shared" si="4"/>
        <v>1522.96432018</v>
      </c>
    </row>
    <row r="46" spans="1:8" ht="12.75" customHeight="1">
      <c r="A46" s="187" t="s">
        <v>52</v>
      </c>
      <c r="B46" s="84"/>
      <c r="C46" s="190" t="s">
        <v>143</v>
      </c>
      <c r="D46" s="190" t="s">
        <v>17</v>
      </c>
      <c r="E46" s="170">
        <f t="shared" si="0"/>
        <v>873.0741039000001</v>
      </c>
      <c r="F46" s="170">
        <f>SUM(F47:F50)</f>
        <v>275.865</v>
      </c>
      <c r="G46" s="170">
        <f>SUM(G47:G50)</f>
        <v>291.037575</v>
      </c>
      <c r="H46" s="170">
        <f>SUM(H47:H50)</f>
        <v>306.1715289</v>
      </c>
    </row>
    <row r="47" spans="1:8" ht="25.5">
      <c r="A47" s="188"/>
      <c r="B47" s="84" t="s">
        <v>53</v>
      </c>
      <c r="C47" s="191"/>
      <c r="D47" s="191"/>
      <c r="E47" s="68">
        <f t="shared" si="0"/>
        <v>59.61963268</v>
      </c>
      <c r="F47" s="68">
        <v>18.838</v>
      </c>
      <c r="G47" s="68">
        <f t="shared" si="3"/>
        <v>19.87409</v>
      </c>
      <c r="H47" s="68">
        <f t="shared" si="4"/>
        <v>20.90754268</v>
      </c>
    </row>
    <row r="48" spans="1:8" ht="25.5">
      <c r="A48" s="188"/>
      <c r="B48" s="84" t="s">
        <v>54</v>
      </c>
      <c r="C48" s="191"/>
      <c r="D48" s="191"/>
      <c r="E48" s="68">
        <f t="shared" si="0"/>
        <v>82.84970507999999</v>
      </c>
      <c r="F48" s="68">
        <v>26.178</v>
      </c>
      <c r="G48" s="68">
        <f t="shared" si="3"/>
        <v>27.61779</v>
      </c>
      <c r="H48" s="68">
        <f t="shared" si="4"/>
        <v>29.05391508</v>
      </c>
    </row>
    <row r="49" spans="1:8" ht="25.5">
      <c r="A49" s="188"/>
      <c r="B49" s="84" t="s">
        <v>55</v>
      </c>
      <c r="C49" s="191"/>
      <c r="D49" s="191"/>
      <c r="E49" s="68">
        <f t="shared" si="0"/>
        <v>361.57259555999997</v>
      </c>
      <c r="F49" s="68">
        <v>114.246</v>
      </c>
      <c r="G49" s="68">
        <f t="shared" si="3"/>
        <v>120.52953</v>
      </c>
      <c r="H49" s="68">
        <f t="shared" si="4"/>
        <v>126.79706556</v>
      </c>
    </row>
    <row r="50" spans="1:8" ht="38.25">
      <c r="A50" s="188"/>
      <c r="B50" s="84" t="s">
        <v>162</v>
      </c>
      <c r="C50" s="191"/>
      <c r="D50" s="191"/>
      <c r="E50" s="68">
        <f t="shared" si="0"/>
        <v>369.03217057999996</v>
      </c>
      <c r="F50" s="68">
        <v>116.603</v>
      </c>
      <c r="G50" s="68">
        <f t="shared" si="3"/>
        <v>123.01616499999999</v>
      </c>
      <c r="H50" s="68">
        <f t="shared" si="4"/>
        <v>129.41300558</v>
      </c>
    </row>
    <row r="51" spans="1:8" ht="12.75" customHeight="1">
      <c r="A51" s="187" t="s">
        <v>56</v>
      </c>
      <c r="B51" s="84"/>
      <c r="C51" s="190" t="s">
        <v>143</v>
      </c>
      <c r="D51" s="190" t="s">
        <v>17</v>
      </c>
      <c r="E51" s="170">
        <f aca="true" t="shared" si="5" ref="E51:E63">F51+G51+H51</f>
        <v>799980.2570021598</v>
      </c>
      <c r="F51" s="170">
        <f>SUM(F52:F63)</f>
        <v>252769.55599999998</v>
      </c>
      <c r="G51" s="170">
        <f>SUM(G52:G63)</f>
        <v>266671.8815799999</v>
      </c>
      <c r="H51" s="170">
        <f>SUM(H52:H63)</f>
        <v>280538.8194221599</v>
      </c>
    </row>
    <row r="52" spans="1:8" ht="12.75">
      <c r="A52" s="188"/>
      <c r="B52" s="84" t="s">
        <v>89</v>
      </c>
      <c r="C52" s="191"/>
      <c r="D52" s="191"/>
      <c r="E52" s="68">
        <f t="shared" si="5"/>
        <v>505468.37053545984</v>
      </c>
      <c r="F52" s="68">
        <f>160484.411-771.7</f>
        <v>159712.71099999998</v>
      </c>
      <c r="G52" s="68">
        <f t="shared" si="3"/>
        <v>168496.91010499996</v>
      </c>
      <c r="H52" s="68">
        <f t="shared" si="4"/>
        <v>177258.74943045995</v>
      </c>
    </row>
    <row r="53" spans="1:8" ht="12.75">
      <c r="A53" s="188"/>
      <c r="B53" s="84" t="s">
        <v>142</v>
      </c>
      <c r="C53" s="191"/>
      <c r="D53" s="191"/>
      <c r="E53" s="68">
        <f t="shared" si="5"/>
        <v>70365.85467766</v>
      </c>
      <c r="F53" s="68">
        <v>22233.481</v>
      </c>
      <c r="G53" s="68">
        <f t="shared" si="3"/>
        <v>23456.322454999998</v>
      </c>
      <c r="H53" s="68">
        <f t="shared" si="4"/>
        <v>24676.05122266</v>
      </c>
    </row>
    <row r="54" spans="1:8" ht="25.5">
      <c r="A54" s="188"/>
      <c r="B54" s="84" t="s">
        <v>114</v>
      </c>
      <c r="C54" s="191"/>
      <c r="D54" s="191"/>
      <c r="E54" s="68">
        <f t="shared" si="5"/>
        <v>47236.40900135999</v>
      </c>
      <c r="F54" s="68">
        <v>14925.276</v>
      </c>
      <c r="G54" s="68">
        <f t="shared" si="3"/>
        <v>15746.166179999998</v>
      </c>
      <c r="H54" s="68">
        <f t="shared" si="4"/>
        <v>16564.966821359998</v>
      </c>
    </row>
    <row r="55" spans="1:8" ht="25.5">
      <c r="A55" s="188"/>
      <c r="B55" s="84" t="s">
        <v>92</v>
      </c>
      <c r="C55" s="191"/>
      <c r="D55" s="191"/>
      <c r="E55" s="68">
        <f t="shared" si="5"/>
        <v>1998.3274174599997</v>
      </c>
      <c r="F55" s="68">
        <v>631.411</v>
      </c>
      <c r="G55" s="68">
        <f t="shared" si="3"/>
        <v>666.1386049999999</v>
      </c>
      <c r="H55" s="68">
        <f t="shared" si="4"/>
        <v>700.77781246</v>
      </c>
    </row>
    <row r="56" spans="1:8" ht="26.25" customHeight="1">
      <c r="A56" s="188"/>
      <c r="B56" s="84" t="s">
        <v>20</v>
      </c>
      <c r="C56" s="191"/>
      <c r="D56" s="191"/>
      <c r="E56" s="68">
        <f t="shared" si="5"/>
        <v>9780.1136692</v>
      </c>
      <c r="F56" s="68">
        <v>3090.22</v>
      </c>
      <c r="G56" s="68">
        <f t="shared" si="3"/>
        <v>3260.1820999999995</v>
      </c>
      <c r="H56" s="68">
        <f t="shared" si="4"/>
        <v>3429.7115691999998</v>
      </c>
    </row>
    <row r="57" spans="1:8" ht="25.5">
      <c r="A57" s="188"/>
      <c r="B57" s="84" t="s">
        <v>57</v>
      </c>
      <c r="C57" s="191"/>
      <c r="D57" s="191"/>
      <c r="E57" s="68">
        <f t="shared" si="5"/>
        <v>16895.98805806</v>
      </c>
      <c r="F57" s="68">
        <v>5338.621</v>
      </c>
      <c r="G57" s="68">
        <f t="shared" si="3"/>
        <v>5632.245155</v>
      </c>
      <c r="H57" s="68">
        <f t="shared" si="4"/>
        <v>5925.12190306</v>
      </c>
    </row>
    <row r="58" spans="1:8" ht="38.25">
      <c r="A58" s="188"/>
      <c r="B58" s="84" t="s">
        <v>163</v>
      </c>
      <c r="C58" s="191"/>
      <c r="D58" s="191"/>
      <c r="E58" s="68">
        <f>F58+G58+H58</f>
        <v>779.63477726</v>
      </c>
      <c r="F58" s="68">
        <v>246.341</v>
      </c>
      <c r="G58" s="68">
        <f t="shared" si="3"/>
        <v>259.889755</v>
      </c>
      <c r="H58" s="68">
        <f t="shared" si="4"/>
        <v>273.40402226</v>
      </c>
    </row>
    <row r="59" spans="1:8" ht="15.75" customHeight="1">
      <c r="A59" s="188"/>
      <c r="B59" s="84" t="s">
        <v>32</v>
      </c>
      <c r="C59" s="191"/>
      <c r="D59" s="191"/>
      <c r="E59" s="68">
        <f>F59+G59+H59</f>
        <v>131845.5831849</v>
      </c>
      <c r="F59" s="68">
        <f>40000+1659.215</f>
        <v>41659.215</v>
      </c>
      <c r="G59" s="68">
        <f t="shared" si="3"/>
        <v>43950.47182499999</v>
      </c>
      <c r="H59" s="68">
        <f t="shared" si="4"/>
        <v>46235.8963599</v>
      </c>
    </row>
    <row r="60" spans="1:8" ht="25.5">
      <c r="A60" s="188"/>
      <c r="B60" s="84" t="s">
        <v>58</v>
      </c>
      <c r="C60" s="191"/>
      <c r="D60" s="191"/>
      <c r="E60" s="68">
        <f t="shared" si="5"/>
        <v>7690.2046979199995</v>
      </c>
      <c r="F60" s="68">
        <v>2429.872</v>
      </c>
      <c r="G60" s="68">
        <f t="shared" si="3"/>
        <v>2563.5149599999995</v>
      </c>
      <c r="H60" s="68">
        <f t="shared" si="4"/>
        <v>2696.8177379199997</v>
      </c>
    </row>
    <row r="61" spans="1:8" ht="38.25">
      <c r="A61" s="188"/>
      <c r="B61" s="84" t="s">
        <v>161</v>
      </c>
      <c r="C61" s="191"/>
      <c r="D61" s="191"/>
      <c r="E61" s="68">
        <f>F61+G61+H61</f>
        <v>158.243</v>
      </c>
      <c r="F61" s="68">
        <v>50</v>
      </c>
      <c r="G61" s="68">
        <f t="shared" si="3"/>
        <v>52.75</v>
      </c>
      <c r="H61" s="68">
        <f t="shared" si="4"/>
        <v>55.493</v>
      </c>
    </row>
    <row r="62" spans="1:8" ht="12.75">
      <c r="A62" s="188"/>
      <c r="B62" s="84" t="s">
        <v>59</v>
      </c>
      <c r="C62" s="191"/>
      <c r="D62" s="191"/>
      <c r="E62" s="68">
        <f t="shared" si="5"/>
        <v>158.243</v>
      </c>
      <c r="F62" s="68">
        <v>50</v>
      </c>
      <c r="G62" s="68">
        <f t="shared" si="3"/>
        <v>52.75</v>
      </c>
      <c r="H62" s="68">
        <f t="shared" si="4"/>
        <v>55.493</v>
      </c>
    </row>
    <row r="63" spans="1:8" ht="25.5">
      <c r="A63" s="188"/>
      <c r="B63" s="186" t="s">
        <v>41</v>
      </c>
      <c r="C63" s="191"/>
      <c r="D63" s="191"/>
      <c r="E63" s="68">
        <f t="shared" si="5"/>
        <v>7603.28498288</v>
      </c>
      <c r="F63" s="68">
        <v>2402.408</v>
      </c>
      <c r="G63" s="68">
        <f t="shared" si="3"/>
        <v>2534.5404399999998</v>
      </c>
      <c r="H63" s="68">
        <f t="shared" si="4"/>
        <v>2666.33654288</v>
      </c>
    </row>
    <row r="64" spans="1:8" ht="12.75" customHeight="1">
      <c r="A64" s="194" t="s">
        <v>61</v>
      </c>
      <c r="B64" s="186"/>
      <c r="C64" s="193" t="s">
        <v>143</v>
      </c>
      <c r="D64" s="193" t="s">
        <v>17</v>
      </c>
      <c r="E64" s="170">
        <f aca="true" t="shared" si="6" ref="E64:E75">F64+G64+H64</f>
        <v>589197.3284926</v>
      </c>
      <c r="F64" s="170">
        <f>SUM(F65:F75)</f>
        <v>188015.41</v>
      </c>
      <c r="G64" s="170">
        <f>SUM(G65:G75)</f>
        <v>195507.75755</v>
      </c>
      <c r="H64" s="170">
        <f>SUM(H65:H75)</f>
        <v>205674.16094260002</v>
      </c>
    </row>
    <row r="65" spans="1:8" ht="38.25">
      <c r="A65" s="194"/>
      <c r="B65" s="84" t="s">
        <v>110</v>
      </c>
      <c r="C65" s="193"/>
      <c r="D65" s="193"/>
      <c r="E65" s="68">
        <f>F65+G65+H65</f>
        <v>371384.38631294</v>
      </c>
      <c r="F65" s="68">
        <f>119946.229-2600</f>
        <v>117346.229</v>
      </c>
      <c r="G65" s="68">
        <f t="shared" si="3"/>
        <v>123800.271595</v>
      </c>
      <c r="H65" s="68">
        <f t="shared" si="4"/>
        <v>130237.88571794001</v>
      </c>
    </row>
    <row r="66" spans="1:8" ht="25.5">
      <c r="A66" s="194"/>
      <c r="B66" s="84" t="s">
        <v>42</v>
      </c>
      <c r="C66" s="193"/>
      <c r="D66" s="193"/>
      <c r="E66" s="68">
        <f t="shared" si="6"/>
        <v>203546.58469132002</v>
      </c>
      <c r="F66" s="68">
        <v>64314.562</v>
      </c>
      <c r="G66" s="68">
        <f t="shared" si="3"/>
        <v>67851.86291</v>
      </c>
      <c r="H66" s="68">
        <f t="shared" si="4"/>
        <v>71380.15978132</v>
      </c>
    </row>
    <row r="67" spans="1:8" ht="38.25">
      <c r="A67" s="194"/>
      <c r="B67" s="186" t="s">
        <v>159</v>
      </c>
      <c r="C67" s="193"/>
      <c r="D67" s="193"/>
      <c r="E67" s="68">
        <f>F67+G67+H67</f>
        <v>613.6347054</v>
      </c>
      <c r="F67" s="68">
        <f>225.352-31.462</f>
        <v>193.89000000000001</v>
      </c>
      <c r="G67" s="68">
        <f t="shared" si="3"/>
        <v>204.55395000000001</v>
      </c>
      <c r="H67" s="68">
        <f t="shared" si="4"/>
        <v>215.19075540000003</v>
      </c>
    </row>
    <row r="68" spans="1:8" ht="12.75">
      <c r="A68" s="194"/>
      <c r="B68" s="186" t="s">
        <v>205</v>
      </c>
      <c r="C68" s="193"/>
      <c r="D68" s="193"/>
      <c r="E68" s="68">
        <f>F68+G68+H68</f>
        <v>2000</v>
      </c>
      <c r="F68" s="68">
        <v>2000</v>
      </c>
      <c r="G68" s="68"/>
      <c r="H68" s="68"/>
    </row>
    <row r="69" spans="1:8" ht="25.5">
      <c r="A69" s="194"/>
      <c r="B69" s="186" t="s">
        <v>207</v>
      </c>
      <c r="C69" s="193"/>
      <c r="D69" s="193"/>
      <c r="E69" s="68">
        <f>F69+G69+H69</f>
        <v>700</v>
      </c>
      <c r="F69" s="68">
        <v>700</v>
      </c>
      <c r="G69" s="68"/>
      <c r="H69" s="68"/>
    </row>
    <row r="70" spans="1:8" ht="12.75">
      <c r="A70" s="194"/>
      <c r="B70" s="84" t="s">
        <v>166</v>
      </c>
      <c r="C70" s="193"/>
      <c r="D70" s="193"/>
      <c r="E70" s="68">
        <f t="shared" si="6"/>
        <v>4747.29</v>
      </c>
      <c r="F70" s="68">
        <v>1500</v>
      </c>
      <c r="G70" s="68">
        <f t="shared" si="3"/>
        <v>1582.5</v>
      </c>
      <c r="H70" s="68">
        <f t="shared" si="4"/>
        <v>1664.79</v>
      </c>
    </row>
    <row r="71" spans="1:8" ht="25.5">
      <c r="A71" s="194"/>
      <c r="B71" s="84" t="s">
        <v>111</v>
      </c>
      <c r="C71" s="193"/>
      <c r="D71" s="193"/>
      <c r="E71" s="68">
        <f t="shared" si="6"/>
        <v>508.68478294</v>
      </c>
      <c r="F71" s="68">
        <v>160.729</v>
      </c>
      <c r="G71" s="68">
        <f t="shared" si="3"/>
        <v>169.569095</v>
      </c>
      <c r="H71" s="68">
        <f t="shared" si="4"/>
        <v>178.38668794</v>
      </c>
    </row>
    <row r="72" spans="1:8" ht="25.5">
      <c r="A72" s="194"/>
      <c r="B72" s="84" t="s">
        <v>206</v>
      </c>
      <c r="C72" s="193"/>
      <c r="D72" s="193"/>
      <c r="E72" s="68">
        <f t="shared" si="6"/>
        <v>2215.402</v>
      </c>
      <c r="F72" s="68">
        <v>700</v>
      </c>
      <c r="G72" s="68">
        <f t="shared" si="3"/>
        <v>738.5</v>
      </c>
      <c r="H72" s="68">
        <f t="shared" si="4"/>
        <v>776.902</v>
      </c>
    </row>
    <row r="73" spans="1:8" ht="25.5">
      <c r="A73" s="194"/>
      <c r="B73" s="84" t="s">
        <v>167</v>
      </c>
      <c r="C73" s="193"/>
      <c r="D73" s="193"/>
      <c r="E73" s="68">
        <f>F73+G73+H73</f>
        <v>949.4580000000001</v>
      </c>
      <c r="F73" s="68">
        <v>300</v>
      </c>
      <c r="G73" s="68">
        <f t="shared" si="3"/>
        <v>316.5</v>
      </c>
      <c r="H73" s="68">
        <f t="shared" si="4"/>
        <v>332.958</v>
      </c>
    </row>
    <row r="74" spans="1:8" ht="38.25">
      <c r="A74" s="194"/>
      <c r="B74" s="84" t="s">
        <v>168</v>
      </c>
      <c r="C74" s="193"/>
      <c r="D74" s="193"/>
      <c r="E74" s="68">
        <f>F74+G74+H74</f>
        <v>949.4580000000001</v>
      </c>
      <c r="F74" s="68">
        <v>300</v>
      </c>
      <c r="G74" s="68">
        <f t="shared" si="3"/>
        <v>316.5</v>
      </c>
      <c r="H74" s="68">
        <f t="shared" si="4"/>
        <v>332.958</v>
      </c>
    </row>
    <row r="75" spans="1:8" ht="12.75">
      <c r="A75" s="194"/>
      <c r="B75" s="84" t="s">
        <v>169</v>
      </c>
      <c r="C75" s="193"/>
      <c r="D75" s="193"/>
      <c r="E75" s="68">
        <f t="shared" si="6"/>
        <v>1582.43</v>
      </c>
      <c r="F75" s="68">
        <v>500</v>
      </c>
      <c r="G75" s="68">
        <f t="shared" si="3"/>
        <v>527.5</v>
      </c>
      <c r="H75" s="68">
        <f t="shared" si="4"/>
        <v>554.9300000000001</v>
      </c>
    </row>
    <row r="76" spans="1:8" ht="13.5" customHeight="1">
      <c r="A76" s="187" t="s">
        <v>170</v>
      </c>
      <c r="B76" s="84"/>
      <c r="C76" s="190" t="s">
        <v>143</v>
      </c>
      <c r="D76" s="190" t="s">
        <v>17</v>
      </c>
      <c r="E76" s="170">
        <f>SUM(F76:H76)</f>
        <v>3497.0777194799994</v>
      </c>
      <c r="F76" s="170">
        <f>F77+F78+F79</f>
        <v>1540.4289999999999</v>
      </c>
      <c r="G76" s="170">
        <f>SUM(G78:G79)</f>
        <v>1097.652595</v>
      </c>
      <c r="H76" s="170">
        <f>SUM(H79:H79)</f>
        <v>858.9961244799999</v>
      </c>
    </row>
    <row r="77" spans="1:8" ht="13.5" customHeight="1">
      <c r="A77" s="188"/>
      <c r="B77" s="84" t="s">
        <v>204</v>
      </c>
      <c r="C77" s="191"/>
      <c r="D77" s="191"/>
      <c r="E77" s="68">
        <f>SUM(F77:H77)</f>
        <v>1582.43</v>
      </c>
      <c r="F77" s="68">
        <v>500</v>
      </c>
      <c r="G77" s="68">
        <f>F77*1.055</f>
        <v>527.5</v>
      </c>
      <c r="H77" s="68">
        <f>G75*1.052</f>
        <v>554.9300000000001</v>
      </c>
    </row>
    <row r="78" spans="1:8" ht="26.25" customHeight="1">
      <c r="A78" s="188"/>
      <c r="B78" s="84" t="s">
        <v>171</v>
      </c>
      <c r="C78" s="191"/>
      <c r="D78" s="191"/>
      <c r="E78" s="68">
        <v>0</v>
      </c>
      <c r="F78" s="68">
        <v>773.968</v>
      </c>
      <c r="G78" s="68">
        <f>F78*1.055</f>
        <v>816.5362399999999</v>
      </c>
      <c r="H78" s="68">
        <f>G76*1.052</f>
        <v>1154.73052994</v>
      </c>
    </row>
    <row r="79" spans="1:8" ht="33.75" customHeight="1">
      <c r="A79" s="189"/>
      <c r="B79" s="84" t="s">
        <v>172</v>
      </c>
      <c r="C79" s="192"/>
      <c r="D79" s="192"/>
      <c r="E79" s="68">
        <v>0</v>
      </c>
      <c r="F79" s="68">
        <v>266.461</v>
      </c>
      <c r="G79" s="68">
        <f>F79*1.055</f>
        <v>281.116355</v>
      </c>
      <c r="H79" s="68">
        <f>G78*1.052</f>
        <v>858.9961244799999</v>
      </c>
    </row>
    <row r="80" spans="1:8" ht="13.5" customHeight="1">
      <c r="A80" s="205" t="s">
        <v>208</v>
      </c>
      <c r="B80" s="206"/>
      <c r="C80" s="206"/>
      <c r="D80" s="206"/>
      <c r="E80" s="206"/>
      <c r="F80" s="206"/>
      <c r="G80" s="206"/>
      <c r="H80" s="207"/>
    </row>
    <row r="81" spans="1:8" ht="13.5" customHeight="1">
      <c r="A81" s="181"/>
      <c r="B81" s="181"/>
      <c r="C81" s="190" t="s">
        <v>143</v>
      </c>
      <c r="D81" s="190" t="s">
        <v>17</v>
      </c>
      <c r="E81" s="170">
        <f>SUM(F81:H81)</f>
        <v>4282.0724</v>
      </c>
      <c r="F81" s="90">
        <f>SUM(F82:F85)</f>
        <v>1157.5</v>
      </c>
      <c r="G81" s="90">
        <f>SUM(G82:G85)</f>
        <v>1221.1625</v>
      </c>
      <c r="H81" s="90">
        <f>SUM(H82:H85)</f>
        <v>1903.4098999999999</v>
      </c>
    </row>
    <row r="82" spans="1:8" ht="51" customHeight="1">
      <c r="A82" s="182" t="s">
        <v>208</v>
      </c>
      <c r="B82" s="105" t="s">
        <v>209</v>
      </c>
      <c r="C82" s="191"/>
      <c r="D82" s="191"/>
      <c r="E82" s="68">
        <f>SUM(F82:H82)</f>
        <v>570.2625</v>
      </c>
      <c r="F82" s="91">
        <v>277.5</v>
      </c>
      <c r="G82" s="68">
        <f>F82*1.055</f>
        <v>292.7625</v>
      </c>
      <c r="H82" s="68">
        <f>G80*1.052</f>
        <v>0</v>
      </c>
    </row>
    <row r="83" spans="1:8" ht="28.5" customHeight="1">
      <c r="A83" s="183"/>
      <c r="B83" s="89" t="s">
        <v>210</v>
      </c>
      <c r="C83" s="191"/>
      <c r="D83" s="191"/>
      <c r="E83" s="68">
        <f>SUM(F83:H83)</f>
        <v>1860.06295</v>
      </c>
      <c r="F83" s="92">
        <v>280</v>
      </c>
      <c r="G83" s="68">
        <f>F83*1.055</f>
        <v>295.4</v>
      </c>
      <c r="H83" s="68">
        <f>G81*1.052</f>
        <v>1284.66295</v>
      </c>
    </row>
    <row r="84" spans="1:8" ht="21.75" customHeight="1">
      <c r="A84" s="183"/>
      <c r="B84" s="89" t="s">
        <v>211</v>
      </c>
      <c r="C84" s="191"/>
      <c r="D84" s="191"/>
      <c r="E84" s="68">
        <f>SUM(F84:H84)</f>
        <v>924.48615</v>
      </c>
      <c r="F84" s="92">
        <v>300</v>
      </c>
      <c r="G84" s="68">
        <f>F84*1.055</f>
        <v>316.5</v>
      </c>
      <c r="H84" s="68">
        <f>G82*1.052</f>
        <v>307.98615</v>
      </c>
    </row>
    <row r="85" spans="1:8" ht="28.5" customHeight="1">
      <c r="A85" s="184"/>
      <c r="B85" s="89" t="s">
        <v>212</v>
      </c>
      <c r="C85" s="192"/>
      <c r="D85" s="192"/>
      <c r="E85" s="68">
        <f>SUM(F85:H85)</f>
        <v>927.2608</v>
      </c>
      <c r="F85" s="92">
        <v>300</v>
      </c>
      <c r="G85" s="68">
        <f>F85*1.055</f>
        <v>316.5</v>
      </c>
      <c r="H85" s="68">
        <f>G83*1.052</f>
        <v>310.7608</v>
      </c>
    </row>
    <row r="86" spans="1:8" ht="12.75">
      <c r="A86" s="204" t="s">
        <v>66</v>
      </c>
      <c r="B86" s="204"/>
      <c r="C86" s="204"/>
      <c r="D86" s="204"/>
      <c r="E86" s="204"/>
      <c r="F86" s="204"/>
      <c r="G86" s="204"/>
      <c r="H86" s="204"/>
    </row>
    <row r="87" spans="1:8" ht="24.75" customHeight="1">
      <c r="A87" s="208" t="s">
        <v>67</v>
      </c>
      <c r="B87" s="181"/>
      <c r="C87" s="190" t="s">
        <v>143</v>
      </c>
      <c r="D87" s="190" t="s">
        <v>17</v>
      </c>
      <c r="E87" s="170">
        <f>F87+G87+H87</f>
        <v>2910.77237976</v>
      </c>
      <c r="F87" s="170">
        <f>F88</f>
        <v>919.716</v>
      </c>
      <c r="G87" s="170">
        <f>G88</f>
        <v>970.3003799999999</v>
      </c>
      <c r="H87" s="170">
        <f>H88</f>
        <v>1020.7559997599999</v>
      </c>
    </row>
    <row r="88" spans="1:8" ht="56.25" customHeight="1">
      <c r="A88" s="209"/>
      <c r="B88" s="85" t="s">
        <v>68</v>
      </c>
      <c r="C88" s="191"/>
      <c r="D88" s="191"/>
      <c r="E88" s="75">
        <f>F88+G88+H88</f>
        <v>2910.77237976</v>
      </c>
      <c r="F88" s="75">
        <v>919.716</v>
      </c>
      <c r="G88" s="75">
        <f>F88*1.055</f>
        <v>970.3003799999999</v>
      </c>
      <c r="H88" s="75">
        <f>G88*1.052</f>
        <v>1020.7559997599999</v>
      </c>
    </row>
    <row r="89" spans="1:8" ht="12.75">
      <c r="A89" s="204" t="s">
        <v>108</v>
      </c>
      <c r="B89" s="204"/>
      <c r="C89" s="204"/>
      <c r="D89" s="204"/>
      <c r="E89" s="204"/>
      <c r="F89" s="204"/>
      <c r="G89" s="204"/>
      <c r="H89" s="204"/>
    </row>
    <row r="90" spans="1:8" ht="12.75">
      <c r="A90" s="187" t="s">
        <v>65</v>
      </c>
      <c r="B90" s="181"/>
      <c r="C90" s="190" t="s">
        <v>143</v>
      </c>
      <c r="D90" s="190" t="s">
        <v>17</v>
      </c>
      <c r="E90" s="170">
        <f>F90+G90+H90</f>
        <v>807.0392999999999</v>
      </c>
      <c r="F90" s="170">
        <f>F91</f>
        <v>255</v>
      </c>
      <c r="G90" s="170">
        <f>G91</f>
        <v>269.025</v>
      </c>
      <c r="H90" s="170">
        <f>H91</f>
        <v>283.0143</v>
      </c>
    </row>
    <row r="91" spans="1:8" ht="67.5" customHeight="1">
      <c r="A91" s="188"/>
      <c r="B91" s="186" t="s">
        <v>64</v>
      </c>
      <c r="C91" s="191"/>
      <c r="D91" s="191"/>
      <c r="E91" s="68">
        <f>F91+G91+H91</f>
        <v>807.0392999999999</v>
      </c>
      <c r="F91" s="68">
        <v>255</v>
      </c>
      <c r="G91" s="75">
        <f>F91*1.055</f>
        <v>269.025</v>
      </c>
      <c r="H91" s="75">
        <f>G91*1.052</f>
        <v>283.0143</v>
      </c>
    </row>
    <row r="92" spans="1:8" ht="12.75">
      <c r="A92" s="204" t="s">
        <v>109</v>
      </c>
      <c r="B92" s="204"/>
      <c r="C92" s="204"/>
      <c r="D92" s="204"/>
      <c r="E92" s="204"/>
      <c r="F92" s="204"/>
      <c r="G92" s="204"/>
      <c r="H92" s="204"/>
    </row>
    <row r="93" spans="1:8" ht="12.75">
      <c r="A93" s="194" t="s">
        <v>106</v>
      </c>
      <c r="B93" s="186"/>
      <c r="C93" s="193" t="s">
        <v>143</v>
      </c>
      <c r="D93" s="193" t="s">
        <v>17</v>
      </c>
      <c r="E93" s="170">
        <f>F93+G93+H93</f>
        <v>126.59439999999998</v>
      </c>
      <c r="F93" s="170">
        <f>F94</f>
        <v>40</v>
      </c>
      <c r="G93" s="170">
        <f>G94</f>
        <v>42.199999999999996</v>
      </c>
      <c r="H93" s="170">
        <f>H94</f>
        <v>44.3944</v>
      </c>
    </row>
    <row r="94" spans="1:8" ht="42" customHeight="1">
      <c r="A94" s="194"/>
      <c r="B94" s="186" t="s">
        <v>95</v>
      </c>
      <c r="C94" s="193"/>
      <c r="D94" s="193"/>
      <c r="E94" s="68">
        <f>F94+G94+H94</f>
        <v>126.59439999999998</v>
      </c>
      <c r="F94" s="68">
        <v>40</v>
      </c>
      <c r="G94" s="75">
        <f>F94*1.055</f>
        <v>42.199999999999996</v>
      </c>
      <c r="H94" s="75">
        <f>G94*1.052</f>
        <v>44.3944</v>
      </c>
    </row>
    <row r="95" spans="1:8" ht="12.75">
      <c r="A95" s="185" t="s">
        <v>76</v>
      </c>
      <c r="B95" s="185"/>
      <c r="C95" s="181"/>
      <c r="D95" s="181"/>
      <c r="E95" s="170">
        <f>E20+E26+E40+E46+E51+E64+E76+E87+E90+E93+E81+E17</f>
        <v>2175823.3836605395</v>
      </c>
      <c r="F95" s="170">
        <f>F20+F26+F40+F46+F51+F64+F76+F87+F90+F93+F81+F17</f>
        <v>689820.6</v>
      </c>
      <c r="G95" s="170">
        <f>G20+G26+G40+G46+G51+G64+G76+G87+G90+G93+G81+G17</f>
        <v>724015.4829999999</v>
      </c>
      <c r="H95" s="170">
        <f>H20+H26+H40+H46+H51+H64+H76+H87+H90+H93+H81+H17</f>
        <v>761987.30066054</v>
      </c>
    </row>
    <row r="96" spans="1:8" ht="12.75">
      <c r="A96" s="87"/>
      <c r="B96" s="87"/>
      <c r="C96" s="88"/>
      <c r="D96" s="88"/>
      <c r="E96" s="88"/>
      <c r="F96" s="71"/>
      <c r="G96" s="88"/>
      <c r="H96" s="88"/>
    </row>
    <row r="97" spans="1:8" ht="12.75">
      <c r="A97" s="87"/>
      <c r="B97" s="87"/>
      <c r="C97" s="88"/>
      <c r="D97" s="88"/>
      <c r="E97" s="88"/>
      <c r="F97" s="71"/>
      <c r="G97" s="88"/>
      <c r="H97" s="88"/>
    </row>
    <row r="98" spans="1:8" ht="23.25">
      <c r="A98" s="199" t="s">
        <v>77</v>
      </c>
      <c r="B98" s="199"/>
      <c r="C98" s="179"/>
      <c r="D98" s="179"/>
      <c r="E98" s="179"/>
      <c r="F98" s="72"/>
      <c r="G98" s="199" t="s">
        <v>116</v>
      </c>
      <c r="H98" s="199"/>
    </row>
    <row r="99" spans="1:8" s="78" customFormat="1" ht="18.75">
      <c r="A99" s="76"/>
      <c r="B99" s="76"/>
      <c r="C99" s="69"/>
      <c r="D99" s="69"/>
      <c r="E99" s="69"/>
      <c r="F99" s="73"/>
      <c r="G99" s="69"/>
      <c r="H99" s="69"/>
    </row>
    <row r="101" spans="6:7" ht="12.75">
      <c r="F101" s="73"/>
      <c r="G101" s="73"/>
    </row>
    <row r="102" ht="12.75">
      <c r="F102" s="73"/>
    </row>
    <row r="103" ht="12.75">
      <c r="F103" s="73"/>
    </row>
    <row r="104" ht="12.75">
      <c r="F104" s="73"/>
    </row>
  </sheetData>
  <sheetProtection/>
  <mergeCells count="56">
    <mergeCell ref="A80:H80"/>
    <mergeCell ref="C81:C85"/>
    <mergeCell ref="D81:D85"/>
    <mergeCell ref="A86:H86"/>
    <mergeCell ref="C87:C88"/>
    <mergeCell ref="A92:H92"/>
    <mergeCell ref="D90:D91"/>
    <mergeCell ref="A90:A91"/>
    <mergeCell ref="A89:H89"/>
    <mergeCell ref="A87:A88"/>
    <mergeCell ref="D87:D88"/>
    <mergeCell ref="G98:H98"/>
    <mergeCell ref="C90:C91"/>
    <mergeCell ref="A98:B98"/>
    <mergeCell ref="D93:D94"/>
    <mergeCell ref="C93:C94"/>
    <mergeCell ref="A93:A94"/>
    <mergeCell ref="A8:H8"/>
    <mergeCell ref="F6:H6"/>
    <mergeCell ref="A9:H9"/>
    <mergeCell ref="A12:A14"/>
    <mergeCell ref="A26:A39"/>
    <mergeCell ref="A20:A23"/>
    <mergeCell ref="A25:H25"/>
    <mergeCell ref="D12:D14"/>
    <mergeCell ref="A19:H19"/>
    <mergeCell ref="B12:B14"/>
    <mergeCell ref="A40:A45"/>
    <mergeCell ref="A51:A63"/>
    <mergeCell ref="D40:D45"/>
    <mergeCell ref="C46:C50"/>
    <mergeCell ref="C20:C23"/>
    <mergeCell ref="F1:H1"/>
    <mergeCell ref="F2:H2"/>
    <mergeCell ref="F3:H3"/>
    <mergeCell ref="F5:H5"/>
    <mergeCell ref="E13:E14"/>
    <mergeCell ref="D26:D39"/>
    <mergeCell ref="C26:C39"/>
    <mergeCell ref="E12:H12"/>
    <mergeCell ref="F13:H13"/>
    <mergeCell ref="C12:C14"/>
    <mergeCell ref="C76:C79"/>
    <mergeCell ref="C40:C45"/>
    <mergeCell ref="D20:D23"/>
    <mergeCell ref="A16:H16"/>
    <mergeCell ref="A17:A18"/>
    <mergeCell ref="A76:A79"/>
    <mergeCell ref="D76:D79"/>
    <mergeCell ref="D46:D50"/>
    <mergeCell ref="D64:D75"/>
    <mergeCell ref="C64:C75"/>
    <mergeCell ref="C51:C63"/>
    <mergeCell ref="A64:A75"/>
    <mergeCell ref="A46:A50"/>
    <mergeCell ref="D51:D63"/>
  </mergeCells>
  <printOptions horizontalCentered="1"/>
  <pageMargins left="1.1811023622047245" right="0.3937007874015748" top="1.1811023622047245" bottom="0.7874015748031497" header="0.1968503937007874" footer="0.1968503937007874"/>
  <pageSetup fitToHeight="30" horizontalDpi="600" verticalDpi="600" orientation="landscape" paperSize="9" scale="79" r:id="rId1"/>
  <rowBreaks count="2" manualBreakCount="2">
    <brk id="22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1"/>
  <sheetViews>
    <sheetView view="pageBreakPreview" zoomScaleNormal="75" zoomScaleSheetLayoutView="100" workbookViewId="0" topLeftCell="A1">
      <selection activeCell="F4" sqref="F4"/>
    </sheetView>
  </sheetViews>
  <sheetFormatPr defaultColWidth="9.140625" defaultRowHeight="12.75"/>
  <cols>
    <col min="1" max="1" width="25.57421875" style="31" customWidth="1"/>
    <col min="2" max="2" width="32.8515625" style="31" customWidth="1"/>
    <col min="3" max="3" width="22.7109375" style="30" customWidth="1"/>
    <col min="4" max="4" width="22.28125" style="30" customWidth="1"/>
    <col min="5" max="5" width="14.8515625" style="30" customWidth="1"/>
    <col min="6" max="6" width="16.8515625" style="30" customWidth="1"/>
    <col min="7" max="7" width="16.140625" style="30" customWidth="1"/>
    <col min="8" max="8" width="14.57421875" style="30" customWidth="1"/>
    <col min="9" max="9" width="11.7109375" style="31" bestFit="1" customWidth="1"/>
    <col min="10" max="16384" width="9.140625" style="31" customWidth="1"/>
  </cols>
  <sheetData>
    <row r="1" spans="3:8" ht="23.25">
      <c r="C1" s="22"/>
      <c r="D1" s="22"/>
      <c r="E1" s="22"/>
      <c r="F1" s="214" t="s">
        <v>112</v>
      </c>
      <c r="G1" s="214"/>
      <c r="H1" s="214"/>
    </row>
    <row r="2" spans="3:8" ht="23.25">
      <c r="C2" s="22"/>
      <c r="D2" s="22"/>
      <c r="E2" s="22"/>
      <c r="F2" s="214" t="s">
        <v>113</v>
      </c>
      <c r="G2" s="214"/>
      <c r="H2" s="214"/>
    </row>
    <row r="3" spans="3:8" ht="22.5">
      <c r="C3" s="22"/>
      <c r="D3" s="22"/>
      <c r="E3" s="22"/>
      <c r="F3" s="290" t="s">
        <v>229</v>
      </c>
      <c r="G3" s="289"/>
      <c r="H3" s="289"/>
    </row>
    <row r="4" spans="3:8" ht="23.25">
      <c r="C4" s="22"/>
      <c r="D4" s="22"/>
      <c r="E4" s="22"/>
      <c r="F4" s="55"/>
      <c r="G4" s="55"/>
      <c r="H4" s="55"/>
    </row>
    <row r="5" spans="3:8" s="4" customFormat="1" ht="25.5" customHeight="1">
      <c r="C5" s="22"/>
      <c r="D5" s="22"/>
      <c r="E5" s="22"/>
      <c r="F5" s="214" t="s">
        <v>154</v>
      </c>
      <c r="G5" s="214"/>
      <c r="H5" s="214"/>
    </row>
    <row r="6" spans="3:8" s="4" customFormat="1" ht="141" customHeight="1">
      <c r="C6" s="8"/>
      <c r="D6" s="8"/>
      <c r="E6" s="8"/>
      <c r="F6" s="215" t="s">
        <v>150</v>
      </c>
      <c r="G6" s="215"/>
      <c r="H6" s="215"/>
    </row>
    <row r="7" ht="12.75">
      <c r="I7" s="33"/>
    </row>
    <row r="8" spans="1:8" s="4" customFormat="1" ht="22.5">
      <c r="A8" s="216" t="s">
        <v>6</v>
      </c>
      <c r="B8" s="216"/>
      <c r="C8" s="216"/>
      <c r="D8" s="216"/>
      <c r="E8" s="216"/>
      <c r="F8" s="216"/>
      <c r="G8" s="216"/>
      <c r="H8" s="216"/>
    </row>
    <row r="9" spans="1:8" s="4" customFormat="1" ht="20.25">
      <c r="A9" s="212" t="s">
        <v>149</v>
      </c>
      <c r="B9" s="212"/>
      <c r="C9" s="212"/>
      <c r="D9" s="212"/>
      <c r="E9" s="212"/>
      <c r="F9" s="212"/>
      <c r="G9" s="212"/>
      <c r="H9" s="212"/>
    </row>
    <row r="10" spans="1:8" s="4" customFormat="1" ht="9.75" customHeight="1">
      <c r="A10" s="23"/>
      <c r="B10" s="23"/>
      <c r="C10" s="23"/>
      <c r="D10" s="23"/>
      <c r="E10" s="23"/>
      <c r="F10" s="23"/>
      <c r="G10" s="23"/>
      <c r="H10" s="23"/>
    </row>
    <row r="12" spans="1:8" s="28" customFormat="1" ht="23.25" customHeight="1">
      <c r="A12" s="213" t="s">
        <v>0</v>
      </c>
      <c r="B12" s="213" t="s">
        <v>1</v>
      </c>
      <c r="C12" s="213" t="s">
        <v>2</v>
      </c>
      <c r="D12" s="213" t="s">
        <v>3</v>
      </c>
      <c r="E12" s="213" t="s">
        <v>73</v>
      </c>
      <c r="F12" s="213"/>
      <c r="G12" s="213"/>
      <c r="H12" s="213"/>
    </row>
    <row r="13" spans="1:8" s="28" customFormat="1" ht="23.25" customHeight="1">
      <c r="A13" s="213"/>
      <c r="B13" s="213"/>
      <c r="C13" s="213"/>
      <c r="D13" s="213"/>
      <c r="E13" s="213" t="s">
        <v>4</v>
      </c>
      <c r="F13" s="213" t="s">
        <v>5</v>
      </c>
      <c r="G13" s="213"/>
      <c r="H13" s="213"/>
    </row>
    <row r="14" spans="1:8" s="28" customFormat="1" ht="12.75">
      <c r="A14" s="213"/>
      <c r="B14" s="213"/>
      <c r="C14" s="213"/>
      <c r="D14" s="213"/>
      <c r="E14" s="213"/>
      <c r="F14" s="53">
        <v>2017</v>
      </c>
      <c r="G14" s="53">
        <v>2018</v>
      </c>
      <c r="H14" s="53">
        <v>2019</v>
      </c>
    </row>
    <row r="15" spans="1:8" s="28" customFormat="1" ht="12.7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</row>
    <row r="16" spans="1:8" s="28" customFormat="1" ht="12.75" customHeight="1">
      <c r="A16" s="205" t="s">
        <v>223</v>
      </c>
      <c r="B16" s="206"/>
      <c r="C16" s="206"/>
      <c r="D16" s="206"/>
      <c r="E16" s="206"/>
      <c r="F16" s="206"/>
      <c r="G16" s="206"/>
      <c r="H16" s="207"/>
    </row>
    <row r="17" spans="1:8" s="28" customFormat="1" ht="12.75" customHeight="1">
      <c r="A17" s="187" t="s">
        <v>75</v>
      </c>
      <c r="B17" s="89"/>
      <c r="C17" s="190" t="s">
        <v>30</v>
      </c>
      <c r="D17" s="190" t="s">
        <v>17</v>
      </c>
      <c r="E17" s="70">
        <f>F17+G17+H17</f>
        <v>6000</v>
      </c>
      <c r="F17" s="152">
        <f>F18</f>
        <v>6000</v>
      </c>
      <c r="G17" s="152">
        <f>G18</f>
        <v>0</v>
      </c>
      <c r="H17" s="152">
        <f>H18</f>
        <v>0</v>
      </c>
    </row>
    <row r="18" spans="1:8" s="28" customFormat="1" ht="71.25" customHeight="1">
      <c r="A18" s="189"/>
      <c r="B18" s="89" t="s">
        <v>83</v>
      </c>
      <c r="C18" s="192"/>
      <c r="D18" s="192"/>
      <c r="E18" s="75">
        <f>SUM(F18:H18)</f>
        <v>6000</v>
      </c>
      <c r="F18" s="75">
        <v>6000</v>
      </c>
      <c r="G18" s="68">
        <v>0</v>
      </c>
      <c r="H18" s="68">
        <v>0</v>
      </c>
    </row>
    <row r="19" spans="1:8" s="28" customFormat="1" ht="12.75" customHeight="1">
      <c r="A19" s="187" t="s">
        <v>75</v>
      </c>
      <c r="B19" s="89"/>
      <c r="C19" s="190" t="s">
        <v>201</v>
      </c>
      <c r="D19" s="190" t="s">
        <v>17</v>
      </c>
      <c r="E19" s="70">
        <f>F19+G19+H19</f>
        <v>10300.455</v>
      </c>
      <c r="F19" s="170">
        <f>F20</f>
        <v>10300.455</v>
      </c>
      <c r="G19" s="152">
        <f>G20</f>
        <v>0</v>
      </c>
      <c r="H19" s="152">
        <f>H20</f>
        <v>0</v>
      </c>
    </row>
    <row r="20" spans="1:8" s="28" customFormat="1" ht="71.25" customHeight="1">
      <c r="A20" s="189"/>
      <c r="B20" s="89" t="s">
        <v>83</v>
      </c>
      <c r="C20" s="192"/>
      <c r="D20" s="192"/>
      <c r="E20" s="75">
        <f>SUM(F20:H20)</f>
        <v>10300.455</v>
      </c>
      <c r="F20" s="75">
        <f>10000.655+299.8</f>
        <v>10300.455</v>
      </c>
      <c r="G20" s="75">
        <v>0</v>
      </c>
      <c r="H20" s="68">
        <v>0</v>
      </c>
    </row>
    <row r="21" spans="1:8" s="28" customFormat="1" ht="12.75" customHeight="1">
      <c r="A21" s="187" t="s">
        <v>75</v>
      </c>
      <c r="B21" s="89"/>
      <c r="C21" s="190" t="s">
        <v>138</v>
      </c>
      <c r="D21" s="190" t="s">
        <v>17</v>
      </c>
      <c r="E21" s="70">
        <f>F21+G21+H21</f>
        <v>9819.67</v>
      </c>
      <c r="F21" s="152">
        <f>F22</f>
        <v>9819.67</v>
      </c>
      <c r="G21" s="152">
        <f>G22</f>
        <v>0</v>
      </c>
      <c r="H21" s="152">
        <f>H22</f>
        <v>0</v>
      </c>
    </row>
    <row r="22" spans="1:8" s="28" customFormat="1" ht="71.25" customHeight="1">
      <c r="A22" s="189"/>
      <c r="B22" s="89" t="s">
        <v>83</v>
      </c>
      <c r="C22" s="192"/>
      <c r="D22" s="192"/>
      <c r="E22" s="75">
        <f aca="true" t="shared" si="0" ref="E22:E29">SUM(F22:H22)</f>
        <v>9819.67</v>
      </c>
      <c r="F22" s="75">
        <v>9819.67</v>
      </c>
      <c r="G22" s="75">
        <v>0</v>
      </c>
      <c r="H22" s="68">
        <v>0</v>
      </c>
    </row>
    <row r="23" spans="1:8" s="28" customFormat="1" ht="12" customHeight="1">
      <c r="A23" s="194" t="s">
        <v>75</v>
      </c>
      <c r="B23" s="89"/>
      <c r="C23" s="153"/>
      <c r="D23" s="153"/>
      <c r="E23" s="154">
        <f t="shared" si="0"/>
        <v>6225.965</v>
      </c>
      <c r="F23" s="154">
        <f>F24+F25</f>
        <v>6225.965</v>
      </c>
      <c r="G23" s="154">
        <f>G24</f>
        <v>0</v>
      </c>
      <c r="H23" s="154">
        <f>H24</f>
        <v>0</v>
      </c>
    </row>
    <row r="24" spans="1:8" s="28" customFormat="1" ht="48.75" customHeight="1">
      <c r="A24" s="194"/>
      <c r="B24" s="89" t="s">
        <v>83</v>
      </c>
      <c r="C24" s="190" t="s">
        <v>28</v>
      </c>
      <c r="D24" s="220" t="s">
        <v>17</v>
      </c>
      <c r="E24" s="75">
        <f t="shared" si="0"/>
        <v>5925.965</v>
      </c>
      <c r="F24" s="75">
        <f>6275.965-350</f>
        <v>5925.965</v>
      </c>
      <c r="G24" s="75">
        <v>0</v>
      </c>
      <c r="H24" s="68">
        <v>0</v>
      </c>
    </row>
    <row r="25" spans="1:8" s="30" customFormat="1" ht="12.75" customHeight="1">
      <c r="A25" s="100" t="s">
        <v>213</v>
      </c>
      <c r="B25" s="89" t="s">
        <v>214</v>
      </c>
      <c r="C25" s="211"/>
      <c r="D25" s="221"/>
      <c r="E25" s="75">
        <f t="shared" si="0"/>
        <v>300</v>
      </c>
      <c r="F25" s="75">
        <v>300</v>
      </c>
      <c r="G25" s="75">
        <v>0</v>
      </c>
      <c r="H25" s="68">
        <v>0</v>
      </c>
    </row>
    <row r="26" spans="1:9" ht="12.75" customHeight="1">
      <c r="A26" s="187" t="s">
        <v>75</v>
      </c>
      <c r="B26" s="89"/>
      <c r="C26" s="153"/>
      <c r="D26" s="97"/>
      <c r="E26" s="154">
        <f t="shared" si="0"/>
        <v>14004.778</v>
      </c>
      <c r="F26" s="154">
        <f>F27</f>
        <v>14004.778</v>
      </c>
      <c r="G26" s="154">
        <f>G27</f>
        <v>0</v>
      </c>
      <c r="H26" s="154">
        <f>H27</f>
        <v>0</v>
      </c>
      <c r="I26" s="61">
        <f>F26+F29+F31+F35+F38+F40+F42</f>
        <v>21425.200999999997</v>
      </c>
    </row>
    <row r="27" spans="1:8" ht="51">
      <c r="A27" s="189"/>
      <c r="B27" s="89" t="s">
        <v>83</v>
      </c>
      <c r="C27" s="97" t="s">
        <v>27</v>
      </c>
      <c r="D27" s="97" t="s">
        <v>17</v>
      </c>
      <c r="E27" s="75">
        <f t="shared" si="0"/>
        <v>14004.778</v>
      </c>
      <c r="F27" s="75">
        <v>14004.778</v>
      </c>
      <c r="G27" s="75">
        <v>0</v>
      </c>
      <c r="H27" s="68">
        <v>0</v>
      </c>
    </row>
    <row r="28" spans="1:8" ht="12.75">
      <c r="A28" s="187" t="s">
        <v>75</v>
      </c>
      <c r="B28" s="89"/>
      <c r="C28" s="153"/>
      <c r="D28" s="97"/>
      <c r="E28" s="154">
        <f t="shared" si="0"/>
        <v>5043.879999999999</v>
      </c>
      <c r="F28" s="154">
        <f>F29</f>
        <v>5043.879999999999</v>
      </c>
      <c r="G28" s="154">
        <f>G29</f>
        <v>0</v>
      </c>
      <c r="H28" s="154">
        <f>H29</f>
        <v>0</v>
      </c>
    </row>
    <row r="29" spans="1:8" ht="45" customHeight="1">
      <c r="A29" s="189"/>
      <c r="B29" s="89" t="s">
        <v>83</v>
      </c>
      <c r="C29" s="97" t="s">
        <v>31</v>
      </c>
      <c r="D29" s="97" t="s">
        <v>17</v>
      </c>
      <c r="E29" s="75">
        <f t="shared" si="0"/>
        <v>5043.879999999999</v>
      </c>
      <c r="F29" s="75">
        <f>4956.114+87.766</f>
        <v>5043.879999999999</v>
      </c>
      <c r="G29" s="75">
        <v>0</v>
      </c>
      <c r="H29" s="68">
        <v>0</v>
      </c>
    </row>
    <row r="30" spans="1:8" ht="12.75">
      <c r="A30" s="205" t="s">
        <v>145</v>
      </c>
      <c r="B30" s="206"/>
      <c r="C30" s="206"/>
      <c r="D30" s="206"/>
      <c r="E30" s="206"/>
      <c r="F30" s="206"/>
      <c r="G30" s="206"/>
      <c r="H30" s="207"/>
    </row>
    <row r="31" spans="1:8" ht="12.75" customHeight="1">
      <c r="A31" s="187" t="s">
        <v>173</v>
      </c>
      <c r="B31" s="155"/>
      <c r="C31" s="190" t="s">
        <v>140</v>
      </c>
      <c r="D31" s="190" t="s">
        <v>17</v>
      </c>
      <c r="E31" s="70">
        <f>F31+G31+H31</f>
        <v>396.17400994</v>
      </c>
      <c r="F31" s="70">
        <f>F32+F33</f>
        <v>125.179</v>
      </c>
      <c r="G31" s="70">
        <f>G32+G33</f>
        <v>132.063845</v>
      </c>
      <c r="H31" s="70">
        <f>H32+H33</f>
        <v>138.93116494</v>
      </c>
    </row>
    <row r="32" spans="1:8" ht="25.5">
      <c r="A32" s="188"/>
      <c r="B32" s="84" t="s">
        <v>190</v>
      </c>
      <c r="C32" s="191"/>
      <c r="D32" s="191"/>
      <c r="E32" s="68">
        <f>F32+G32+H32</f>
        <v>261.02182849999997</v>
      </c>
      <c r="F32" s="68">
        <v>82.475</v>
      </c>
      <c r="G32" s="68">
        <f>F32*1.055</f>
        <v>87.01112499999999</v>
      </c>
      <c r="H32" s="68">
        <f>G32*1.052</f>
        <v>91.5357035</v>
      </c>
    </row>
    <row r="33" spans="1:8" ht="25.5">
      <c r="A33" s="189"/>
      <c r="B33" s="84" t="s">
        <v>189</v>
      </c>
      <c r="C33" s="192"/>
      <c r="D33" s="192"/>
      <c r="E33" s="68">
        <f>F33+G33+H33</f>
        <v>135.15218144</v>
      </c>
      <c r="F33" s="68">
        <v>42.704</v>
      </c>
      <c r="G33" s="68">
        <f>F33*1.055</f>
        <v>45.05272</v>
      </c>
      <c r="H33" s="68">
        <f>G33*1.052</f>
        <v>47.395461440000005</v>
      </c>
    </row>
    <row r="34" spans="1:8" ht="12.75">
      <c r="A34" s="187" t="s">
        <v>56</v>
      </c>
      <c r="B34" s="81"/>
      <c r="C34" s="190" t="s">
        <v>140</v>
      </c>
      <c r="D34" s="190" t="s">
        <v>17</v>
      </c>
      <c r="E34" s="70">
        <f>F34+G34+H34</f>
        <v>400.7503975</v>
      </c>
      <c r="F34" s="70">
        <f>F35</f>
        <v>126.625</v>
      </c>
      <c r="G34" s="70">
        <f>SUM(G35:G35)</f>
        <v>133.589375</v>
      </c>
      <c r="H34" s="70">
        <f>SUM(H35:H35)</f>
        <v>140.5360225</v>
      </c>
    </row>
    <row r="35" spans="1:8" ht="13.5" customHeight="1">
      <c r="A35" s="188"/>
      <c r="B35" s="84" t="s">
        <v>25</v>
      </c>
      <c r="C35" s="191"/>
      <c r="D35" s="191"/>
      <c r="E35" s="68">
        <f>SUM(F35:H35)</f>
        <v>400.7503975</v>
      </c>
      <c r="F35" s="68">
        <v>126.625</v>
      </c>
      <c r="G35" s="68">
        <f>F35*1.055</f>
        <v>133.589375</v>
      </c>
      <c r="H35" s="68">
        <f>G35*1.052</f>
        <v>140.5360225</v>
      </c>
    </row>
    <row r="36" spans="1:8" ht="47.25" customHeight="1">
      <c r="A36" s="208" t="s">
        <v>63</v>
      </c>
      <c r="B36" s="84"/>
      <c r="C36" s="190" t="s">
        <v>140</v>
      </c>
      <c r="D36" s="190" t="s">
        <v>17</v>
      </c>
      <c r="E36" s="70">
        <f aca="true" t="shared" si="1" ref="E36:E46">F36+G36+H36</f>
        <v>7782.51802292</v>
      </c>
      <c r="F36" s="70">
        <f>F37+F38+F39</f>
        <v>2458.553</v>
      </c>
      <c r="G36" s="70">
        <f>G37+G38+G39</f>
        <v>2593.7734149999997</v>
      </c>
      <c r="H36" s="70">
        <f>H37+H38+H39</f>
        <v>2730.19160792</v>
      </c>
    </row>
    <row r="37" spans="1:8" ht="30.75" customHeight="1">
      <c r="A37" s="209"/>
      <c r="B37" s="84" t="s">
        <v>195</v>
      </c>
      <c r="C37" s="191"/>
      <c r="D37" s="191"/>
      <c r="E37" s="68">
        <f t="shared" si="1"/>
        <v>52.49869768000001</v>
      </c>
      <c r="F37" s="68">
        <v>16.588</v>
      </c>
      <c r="G37" s="68">
        <f>F37*1.055</f>
        <v>17.50034</v>
      </c>
      <c r="H37" s="68">
        <f>G37*1.052</f>
        <v>18.41035768</v>
      </c>
    </row>
    <row r="38" spans="1:8" ht="12.75" customHeight="1">
      <c r="A38" s="209"/>
      <c r="B38" s="84" t="s">
        <v>26</v>
      </c>
      <c r="C38" s="191"/>
      <c r="D38" s="191"/>
      <c r="E38" s="68">
        <f t="shared" si="1"/>
        <v>6186.57021734</v>
      </c>
      <c r="F38" s="156">
        <v>1954.769</v>
      </c>
      <c r="G38" s="68">
        <f>F38*1.055</f>
        <v>2062.281295</v>
      </c>
      <c r="H38" s="68">
        <f>G38*1.052</f>
        <v>2169.51992234</v>
      </c>
    </row>
    <row r="39" spans="1:8" ht="48" customHeight="1">
      <c r="A39" s="218"/>
      <c r="B39" s="84" t="s">
        <v>191</v>
      </c>
      <c r="C39" s="192"/>
      <c r="D39" s="192"/>
      <c r="E39" s="68">
        <f t="shared" si="1"/>
        <v>1543.4491079</v>
      </c>
      <c r="F39" s="68">
        <v>487.196</v>
      </c>
      <c r="G39" s="68">
        <f>F39*1.055</f>
        <v>513.99178</v>
      </c>
      <c r="H39" s="68">
        <f>G39*1.055</f>
        <v>542.2613279</v>
      </c>
    </row>
    <row r="40" spans="1:8" ht="14.25" customHeight="1">
      <c r="A40" s="187" t="s">
        <v>193</v>
      </c>
      <c r="B40" s="157"/>
      <c r="C40" s="190" t="s">
        <v>140</v>
      </c>
      <c r="D40" s="190" t="s">
        <v>17</v>
      </c>
      <c r="E40" s="70">
        <f>F40+G40+H40</f>
        <v>515.06830556</v>
      </c>
      <c r="F40" s="70">
        <f>F41+F42</f>
        <v>162.74599999999998</v>
      </c>
      <c r="G40" s="70">
        <f>G41+G42</f>
        <v>171.69702999999998</v>
      </c>
      <c r="H40" s="70">
        <f>H41+H42</f>
        <v>180.62527556</v>
      </c>
    </row>
    <row r="41" spans="1:8" ht="29.25" customHeight="1">
      <c r="A41" s="188"/>
      <c r="B41" s="84" t="s">
        <v>85</v>
      </c>
      <c r="C41" s="191"/>
      <c r="D41" s="191"/>
      <c r="E41" s="68">
        <f>F41+G41+H41</f>
        <v>492.20535692</v>
      </c>
      <c r="F41" s="68">
        <v>155.522</v>
      </c>
      <c r="G41" s="68">
        <f>F41*1.055</f>
        <v>164.07571</v>
      </c>
      <c r="H41" s="68">
        <f>G41*1.052</f>
        <v>172.60764692</v>
      </c>
    </row>
    <row r="42" spans="1:8" ht="15" customHeight="1">
      <c r="A42" s="210"/>
      <c r="B42" s="84" t="s">
        <v>186</v>
      </c>
      <c r="C42" s="211"/>
      <c r="D42" s="211"/>
      <c r="E42" s="68">
        <f>F42+G42+H42</f>
        <v>22.86294864</v>
      </c>
      <c r="F42" s="68">
        <v>7.224</v>
      </c>
      <c r="G42" s="68">
        <f>F42*1.055</f>
        <v>7.62132</v>
      </c>
      <c r="H42" s="68">
        <f>G42*1.052</f>
        <v>8.01762864</v>
      </c>
    </row>
    <row r="43" spans="1:8" ht="48.75" customHeight="1">
      <c r="A43" s="208" t="s">
        <v>62</v>
      </c>
      <c r="B43" s="84"/>
      <c r="C43" s="190" t="s">
        <v>140</v>
      </c>
      <c r="D43" s="190" t="s">
        <v>17</v>
      </c>
      <c r="E43" s="70">
        <f t="shared" si="1"/>
        <v>469.8392913</v>
      </c>
      <c r="F43" s="70">
        <f>SUM(F44)</f>
        <v>148.455</v>
      </c>
      <c r="G43" s="70">
        <f>SUM(G44)</f>
        <v>156.620025</v>
      </c>
      <c r="H43" s="70">
        <f>SUM(H44)</f>
        <v>164.7642663</v>
      </c>
    </row>
    <row r="44" spans="1:11" ht="12.75" customHeight="1">
      <c r="A44" s="219"/>
      <c r="B44" s="84" t="s">
        <v>175</v>
      </c>
      <c r="C44" s="192"/>
      <c r="D44" s="192"/>
      <c r="E44" s="68">
        <f t="shared" si="1"/>
        <v>469.8392913</v>
      </c>
      <c r="F44" s="68">
        <v>148.455</v>
      </c>
      <c r="G44" s="68">
        <f>F44*1.055</f>
        <v>156.620025</v>
      </c>
      <c r="H44" s="68">
        <f>G44*1.052</f>
        <v>164.7642663</v>
      </c>
      <c r="I44" s="61">
        <f>F44+F47+F52+F55-F54</f>
        <v>-342.039</v>
      </c>
      <c r="J44" s="61"/>
      <c r="K44" s="24"/>
    </row>
    <row r="45" spans="1:8" ht="12.75">
      <c r="A45" s="222" t="s">
        <v>123</v>
      </c>
      <c r="B45" s="84"/>
      <c r="C45" s="193" t="s">
        <v>140</v>
      </c>
      <c r="D45" s="193" t="s">
        <v>17</v>
      </c>
      <c r="E45" s="70">
        <f t="shared" si="1"/>
        <v>828.0223217999999</v>
      </c>
      <c r="F45" s="70">
        <f>SUM(F46)</f>
        <v>261.63</v>
      </c>
      <c r="G45" s="70">
        <f>SUM(G46)</f>
        <v>276.01964999999996</v>
      </c>
      <c r="H45" s="70">
        <f>SUM(H46)</f>
        <v>290.3726718</v>
      </c>
    </row>
    <row r="46" spans="1:8" ht="25.5">
      <c r="A46" s="222"/>
      <c r="B46" s="84" t="s">
        <v>124</v>
      </c>
      <c r="C46" s="193"/>
      <c r="D46" s="193"/>
      <c r="E46" s="68">
        <f t="shared" si="1"/>
        <v>828.0223217999999</v>
      </c>
      <c r="F46" s="68">
        <v>261.63</v>
      </c>
      <c r="G46" s="68">
        <f>F46*1.055</f>
        <v>276.01964999999996</v>
      </c>
      <c r="H46" s="68">
        <f>G46*1.052</f>
        <v>290.3726718</v>
      </c>
    </row>
    <row r="47" spans="1:8" ht="12.75" customHeight="1">
      <c r="A47" s="223" t="s">
        <v>202</v>
      </c>
      <c r="B47" s="158"/>
      <c r="C47" s="220" t="s">
        <v>140</v>
      </c>
      <c r="D47" s="220" t="s">
        <v>17</v>
      </c>
      <c r="E47" s="70">
        <f>F47+G47+H47</f>
        <v>1068.4801396799999</v>
      </c>
      <c r="F47" s="70">
        <f>F48+F49</f>
        <v>351.288</v>
      </c>
      <c r="G47" s="70">
        <f>G48</f>
        <v>349.50883999999996</v>
      </c>
      <c r="H47" s="70">
        <f>H48</f>
        <v>367.68329968</v>
      </c>
    </row>
    <row r="48" spans="1:8" ht="25.5">
      <c r="A48" s="224"/>
      <c r="B48" s="159" t="s">
        <v>192</v>
      </c>
      <c r="C48" s="225"/>
      <c r="D48" s="226"/>
      <c r="E48" s="75">
        <f>F48+G48+H48</f>
        <v>1048.4801396799999</v>
      </c>
      <c r="F48" s="75">
        <v>331.288</v>
      </c>
      <c r="G48" s="75">
        <f>F48*1.055</f>
        <v>349.50883999999996</v>
      </c>
      <c r="H48" s="75">
        <f>G48*1.052</f>
        <v>367.68329968</v>
      </c>
    </row>
    <row r="49" spans="1:8" ht="12.75">
      <c r="A49" s="194" t="s">
        <v>213</v>
      </c>
      <c r="B49" s="102"/>
      <c r="C49" s="195" t="s">
        <v>140</v>
      </c>
      <c r="D49" s="220" t="s">
        <v>17</v>
      </c>
      <c r="E49" s="70">
        <f>SUM(F49:H49)</f>
        <v>20</v>
      </c>
      <c r="F49" s="70">
        <f>F50</f>
        <v>20</v>
      </c>
      <c r="G49" s="68">
        <v>0</v>
      </c>
      <c r="H49" s="68">
        <v>0</v>
      </c>
    </row>
    <row r="50" spans="1:8" ht="12.75">
      <c r="A50" s="227"/>
      <c r="B50" s="89" t="s">
        <v>218</v>
      </c>
      <c r="C50" s="195"/>
      <c r="D50" s="228"/>
      <c r="E50" s="68">
        <f>SUM(F50:H50)</f>
        <v>20</v>
      </c>
      <c r="F50" s="68">
        <v>20</v>
      </c>
      <c r="G50" s="68">
        <v>0</v>
      </c>
      <c r="H50" s="68">
        <v>0</v>
      </c>
    </row>
    <row r="51" spans="1:8" ht="12.75">
      <c r="A51" s="219" t="s">
        <v>177</v>
      </c>
      <c r="B51" s="116"/>
      <c r="C51" s="192" t="s">
        <v>30</v>
      </c>
      <c r="D51" s="192" t="s">
        <v>17</v>
      </c>
      <c r="E51" s="152">
        <f aca="true" t="shared" si="2" ref="E51:E58">F51+G51+H51</f>
        <v>792.4429656799999</v>
      </c>
      <c r="F51" s="152">
        <f>SUM(F52:F53)</f>
        <v>250.388</v>
      </c>
      <c r="G51" s="152">
        <f>SUM(G52:G53)</f>
        <v>264.15934</v>
      </c>
      <c r="H51" s="152">
        <f>SUM(H52:H53)</f>
        <v>277.89562567999997</v>
      </c>
    </row>
    <row r="52" spans="1:8" ht="12.75" customHeight="1">
      <c r="A52" s="222"/>
      <c r="B52" s="115" t="s">
        <v>181</v>
      </c>
      <c r="C52" s="193"/>
      <c r="D52" s="193"/>
      <c r="E52" s="68">
        <f t="shared" si="2"/>
        <v>346.6471158</v>
      </c>
      <c r="F52" s="68">
        <v>109.53</v>
      </c>
      <c r="G52" s="68">
        <f>F52*1.055</f>
        <v>115.55414999999999</v>
      </c>
      <c r="H52" s="68">
        <f>G52*1.052</f>
        <v>121.5629658</v>
      </c>
    </row>
    <row r="53" spans="1:8" ht="53.25" customHeight="1">
      <c r="A53" s="222"/>
      <c r="B53" s="115" t="s">
        <v>174</v>
      </c>
      <c r="C53" s="193"/>
      <c r="D53" s="193"/>
      <c r="E53" s="68">
        <f t="shared" si="2"/>
        <v>445.79584988</v>
      </c>
      <c r="F53" s="68">
        <v>140.858</v>
      </c>
      <c r="G53" s="68">
        <f>F53*1.055</f>
        <v>148.60519</v>
      </c>
      <c r="H53" s="68">
        <f>G53*1.052</f>
        <v>156.33265988</v>
      </c>
    </row>
    <row r="54" spans="1:8" ht="12.75">
      <c r="A54" s="208" t="s">
        <v>63</v>
      </c>
      <c r="B54" s="81"/>
      <c r="C54" s="190" t="s">
        <v>30</v>
      </c>
      <c r="D54" s="190" t="s">
        <v>17</v>
      </c>
      <c r="E54" s="70">
        <f t="shared" si="2"/>
        <v>3023.96676252</v>
      </c>
      <c r="F54" s="70">
        <f>SUM(F55:F58)</f>
        <v>955.482</v>
      </c>
      <c r="G54" s="70">
        <f>SUM(G55:G58)</f>
        <v>1008.03351</v>
      </c>
      <c r="H54" s="70">
        <f>SUM(H55:H58)</f>
        <v>1060.45125252</v>
      </c>
    </row>
    <row r="55" spans="1:8" ht="12.75" customHeight="1">
      <c r="A55" s="209"/>
      <c r="B55" s="84" t="s">
        <v>195</v>
      </c>
      <c r="C55" s="191"/>
      <c r="D55" s="191"/>
      <c r="E55" s="68">
        <f t="shared" si="2"/>
        <v>13.197466200000001</v>
      </c>
      <c r="F55" s="68">
        <v>4.17</v>
      </c>
      <c r="G55" s="68">
        <f>F55*1.055</f>
        <v>4.39935</v>
      </c>
      <c r="H55" s="68">
        <f>G55*1.052</f>
        <v>4.6281162</v>
      </c>
    </row>
    <row r="56" spans="1:8" ht="51" customHeight="1">
      <c r="A56" s="209"/>
      <c r="B56" s="84" t="s">
        <v>26</v>
      </c>
      <c r="C56" s="191"/>
      <c r="D56" s="191"/>
      <c r="E56" s="68">
        <f t="shared" si="2"/>
        <v>607.65312</v>
      </c>
      <c r="F56" s="68">
        <v>192</v>
      </c>
      <c r="G56" s="68">
        <f>F56*1.055</f>
        <v>202.56</v>
      </c>
      <c r="H56" s="68">
        <f>G56*1.052</f>
        <v>213.09312</v>
      </c>
    </row>
    <row r="57" spans="1:9" ht="15.75" customHeight="1">
      <c r="A57" s="209"/>
      <c r="B57" s="108" t="s">
        <v>219</v>
      </c>
      <c r="C57" s="191"/>
      <c r="D57" s="191"/>
      <c r="E57" s="68">
        <f t="shared" si="2"/>
        <v>55.343906819999994</v>
      </c>
      <c r="F57" s="68">
        <v>17.487</v>
      </c>
      <c r="G57" s="68">
        <f>F57*1.055</f>
        <v>18.448784999999997</v>
      </c>
      <c r="H57" s="68">
        <f>G57*1.052</f>
        <v>19.408121819999998</v>
      </c>
      <c r="I57" s="61">
        <f>F57+F61+F63+F70+F74-F60</f>
        <v>264.271</v>
      </c>
    </row>
    <row r="58" spans="1:8" ht="40.5" customHeight="1">
      <c r="A58" s="218"/>
      <c r="B58" s="84" t="s">
        <v>191</v>
      </c>
      <c r="C58" s="192"/>
      <c r="D58" s="192"/>
      <c r="E58" s="68">
        <f t="shared" si="2"/>
        <v>2347.7722694999998</v>
      </c>
      <c r="F58" s="68">
        <v>741.825</v>
      </c>
      <c r="G58" s="68">
        <f>F58*1.055</f>
        <v>782.625375</v>
      </c>
      <c r="H58" s="68">
        <f>G58*1.052</f>
        <v>823.3218945</v>
      </c>
    </row>
    <row r="59" spans="1:8" ht="20.25" customHeight="1">
      <c r="A59" s="187" t="s">
        <v>179</v>
      </c>
      <c r="B59" s="84"/>
      <c r="C59" s="190" t="s">
        <v>30</v>
      </c>
      <c r="D59" s="190" t="s">
        <v>17</v>
      </c>
      <c r="E59" s="70">
        <f>F59+G59+H59</f>
        <v>600.26633676</v>
      </c>
      <c r="F59" s="70">
        <f>SUM(F60)</f>
        <v>189.666</v>
      </c>
      <c r="G59" s="70">
        <f>SUM(G60)</f>
        <v>200.09762999999998</v>
      </c>
      <c r="H59" s="70">
        <f>SUM(H60)</f>
        <v>210.50270676</v>
      </c>
    </row>
    <row r="60" spans="1:8" ht="30" customHeight="1">
      <c r="A60" s="188"/>
      <c r="B60" s="116" t="s">
        <v>120</v>
      </c>
      <c r="C60" s="229"/>
      <c r="D60" s="229"/>
      <c r="E60" s="68">
        <f>F60+G60+H60</f>
        <v>600.26633676</v>
      </c>
      <c r="F60" s="92">
        <v>189.666</v>
      </c>
      <c r="G60" s="68">
        <f>F60*1.055</f>
        <v>200.09762999999998</v>
      </c>
      <c r="H60" s="68">
        <f>G60*1.052</f>
        <v>210.50270676</v>
      </c>
    </row>
    <row r="61" spans="1:8" ht="15.75" customHeight="1">
      <c r="A61" s="189"/>
      <c r="B61" s="82" t="s">
        <v>93</v>
      </c>
      <c r="C61" s="230"/>
      <c r="D61" s="230"/>
      <c r="E61" s="74">
        <f>F61+G61+H61</f>
        <v>300.1236738</v>
      </c>
      <c r="F61" s="74">
        <v>94.83</v>
      </c>
      <c r="G61" s="74">
        <f>F61*1.055</f>
        <v>100.04565</v>
      </c>
      <c r="H61" s="74">
        <f>G61*1.052</f>
        <v>105.2480238</v>
      </c>
    </row>
    <row r="62" spans="1:8" ht="36.75" customHeight="1">
      <c r="A62" s="223" t="s">
        <v>202</v>
      </c>
      <c r="B62" s="84"/>
      <c r="C62" s="190" t="s">
        <v>30</v>
      </c>
      <c r="D62" s="190" t="s">
        <v>17</v>
      </c>
      <c r="E62" s="70">
        <f>F62+G62+H62</f>
        <v>94.94579999999999</v>
      </c>
      <c r="F62" s="70">
        <f>F63</f>
        <v>30</v>
      </c>
      <c r="G62" s="70">
        <f>G63</f>
        <v>31.65</v>
      </c>
      <c r="H62" s="70">
        <f>H63</f>
        <v>33.2958</v>
      </c>
    </row>
    <row r="63" spans="1:8" ht="17.25" customHeight="1">
      <c r="A63" s="224"/>
      <c r="B63" s="102" t="s">
        <v>192</v>
      </c>
      <c r="C63" s="192"/>
      <c r="D63" s="192"/>
      <c r="E63" s="68">
        <f>F63+G63+H63</f>
        <v>94.94579999999999</v>
      </c>
      <c r="F63" s="68">
        <v>30</v>
      </c>
      <c r="G63" s="68">
        <f>F63*1.055</f>
        <v>31.65</v>
      </c>
      <c r="H63" s="68">
        <f>G63*1.052</f>
        <v>33.2958</v>
      </c>
    </row>
    <row r="64" spans="1:8" s="32" customFormat="1" ht="16.5" customHeight="1">
      <c r="A64" s="223" t="s">
        <v>202</v>
      </c>
      <c r="B64" s="84"/>
      <c r="C64" s="190" t="s">
        <v>136</v>
      </c>
      <c r="D64" s="190" t="s">
        <v>17</v>
      </c>
      <c r="E64" s="70">
        <f aca="true" t="shared" si="3" ref="E64:E80">F64+G64+H64</f>
        <v>794.2279467199999</v>
      </c>
      <c r="F64" s="70">
        <f>F65+F66</f>
        <v>250.952</v>
      </c>
      <c r="G64" s="70">
        <f>G65+G66</f>
        <v>264.75435999999996</v>
      </c>
      <c r="H64" s="70">
        <f>H65+H66</f>
        <v>278.52158672</v>
      </c>
    </row>
    <row r="65" spans="1:8" s="32" customFormat="1" ht="25.5">
      <c r="A65" s="231"/>
      <c r="B65" s="102" t="s">
        <v>192</v>
      </c>
      <c r="C65" s="191"/>
      <c r="D65" s="191"/>
      <c r="E65" s="68">
        <f t="shared" si="3"/>
        <v>94.94579999999999</v>
      </c>
      <c r="F65" s="68">
        <v>30</v>
      </c>
      <c r="G65" s="68">
        <f>F65*1.055</f>
        <v>31.65</v>
      </c>
      <c r="H65" s="68">
        <f>G65*1.052</f>
        <v>33.2958</v>
      </c>
    </row>
    <row r="66" spans="1:8" s="32" customFormat="1" ht="12.75">
      <c r="A66" s="231"/>
      <c r="B66" s="102" t="s">
        <v>196</v>
      </c>
      <c r="C66" s="232"/>
      <c r="D66" s="232"/>
      <c r="E66" s="68">
        <f t="shared" si="3"/>
        <v>699.28214672</v>
      </c>
      <c r="F66" s="68">
        <v>220.952</v>
      </c>
      <c r="G66" s="68">
        <f>F66*1.055</f>
        <v>233.10435999999999</v>
      </c>
      <c r="H66" s="68">
        <f>G66*1.052</f>
        <v>245.22578672</v>
      </c>
    </row>
    <row r="67" spans="1:8" s="32" customFormat="1" ht="25.5">
      <c r="A67" s="224"/>
      <c r="B67" s="82" t="s">
        <v>93</v>
      </c>
      <c r="C67" s="211"/>
      <c r="D67" s="211"/>
      <c r="E67" s="68"/>
      <c r="F67" s="74">
        <f>F66</f>
        <v>220.952</v>
      </c>
      <c r="G67" s="74">
        <f>G66</f>
        <v>233.10435999999999</v>
      </c>
      <c r="H67" s="74">
        <f>H66</f>
        <v>245.22578672</v>
      </c>
    </row>
    <row r="68" spans="1:8" s="32" customFormat="1" ht="12.75">
      <c r="A68" s="187" t="s">
        <v>177</v>
      </c>
      <c r="B68" s="102"/>
      <c r="C68" s="93"/>
      <c r="D68" s="93"/>
      <c r="E68" s="70">
        <f>F68+G68+H68</f>
        <v>213.68501747999997</v>
      </c>
      <c r="F68" s="70">
        <f>F69</f>
        <v>67.518</v>
      </c>
      <c r="G68" s="70">
        <f>G69</f>
        <v>71.23149</v>
      </c>
      <c r="H68" s="70">
        <f>H69</f>
        <v>74.93552747999999</v>
      </c>
    </row>
    <row r="69" spans="1:8" s="32" customFormat="1" ht="25.5">
      <c r="A69" s="189"/>
      <c r="B69" s="84" t="s">
        <v>174</v>
      </c>
      <c r="C69" s="190" t="s">
        <v>136</v>
      </c>
      <c r="D69" s="190" t="s">
        <v>17</v>
      </c>
      <c r="E69" s="68">
        <f>F69+G69+H69</f>
        <v>213.68501747999997</v>
      </c>
      <c r="F69" s="68">
        <v>67.518</v>
      </c>
      <c r="G69" s="68">
        <f>F69*1.055</f>
        <v>71.23149</v>
      </c>
      <c r="H69" s="68">
        <f>G69*1.052</f>
        <v>74.93552747999999</v>
      </c>
    </row>
    <row r="70" spans="1:8" s="32" customFormat="1" ht="12.75" customHeight="1">
      <c r="A70" s="188" t="s">
        <v>56</v>
      </c>
      <c r="B70" s="84"/>
      <c r="C70" s="191"/>
      <c r="D70" s="191"/>
      <c r="E70" s="70">
        <f t="shared" si="3"/>
        <v>891.1233004799999</v>
      </c>
      <c r="F70" s="70">
        <f>F71+F72+F73+F74+F75+F76</f>
        <v>281.568</v>
      </c>
      <c r="G70" s="70">
        <f>G71+G72+G73+G74+G75+G76</f>
        <v>297.05423999999994</v>
      </c>
      <c r="H70" s="70">
        <f>H71+H72+H73+H74+H75+H76</f>
        <v>312.50106048</v>
      </c>
    </row>
    <row r="71" spans="1:8" ht="12.75">
      <c r="A71" s="233"/>
      <c r="B71" s="84" t="s">
        <v>102</v>
      </c>
      <c r="C71" s="191"/>
      <c r="D71" s="191"/>
      <c r="E71" s="68">
        <f t="shared" si="3"/>
        <v>247.07112561999998</v>
      </c>
      <c r="F71" s="68">
        <v>78.067</v>
      </c>
      <c r="G71" s="68">
        <f aca="true" t="shared" si="4" ref="G71:G76">F71*1.055</f>
        <v>82.36068499999999</v>
      </c>
      <c r="H71" s="68">
        <f aca="true" t="shared" si="5" ref="H71:H76">G71*1.052</f>
        <v>86.64344061999999</v>
      </c>
    </row>
    <row r="72" spans="1:8" ht="25.5">
      <c r="A72" s="233"/>
      <c r="B72" s="84" t="s">
        <v>120</v>
      </c>
      <c r="C72" s="191"/>
      <c r="D72" s="191"/>
      <c r="E72" s="68">
        <f t="shared" si="3"/>
        <v>202.70295328</v>
      </c>
      <c r="F72" s="68">
        <v>64.048</v>
      </c>
      <c r="G72" s="68">
        <f t="shared" si="4"/>
        <v>67.57064</v>
      </c>
      <c r="H72" s="68">
        <f t="shared" si="5"/>
        <v>71.08431328</v>
      </c>
    </row>
    <row r="73" spans="1:8" ht="25.5">
      <c r="A73" s="233"/>
      <c r="B73" s="84" t="s">
        <v>99</v>
      </c>
      <c r="C73" s="191"/>
      <c r="D73" s="191"/>
      <c r="E73" s="68">
        <f t="shared" si="3"/>
        <v>158.243</v>
      </c>
      <c r="F73" s="68">
        <v>50</v>
      </c>
      <c r="G73" s="68">
        <f t="shared" si="4"/>
        <v>52.75</v>
      </c>
      <c r="H73" s="68">
        <f t="shared" si="5"/>
        <v>55.493</v>
      </c>
    </row>
    <row r="74" spans="1:8" ht="10.5" customHeight="1">
      <c r="A74" s="233"/>
      <c r="B74" s="84" t="s">
        <v>121</v>
      </c>
      <c r="C74" s="191"/>
      <c r="D74" s="191"/>
      <c r="E74" s="68">
        <f t="shared" si="3"/>
        <v>95.11037271999999</v>
      </c>
      <c r="F74" s="68">
        <v>30.052</v>
      </c>
      <c r="G74" s="68">
        <f t="shared" si="4"/>
        <v>31.704859999999996</v>
      </c>
      <c r="H74" s="68">
        <f t="shared" si="5"/>
        <v>33.35351272</v>
      </c>
    </row>
    <row r="75" spans="1:9" s="32" customFormat="1" ht="48" customHeight="1">
      <c r="A75" s="233"/>
      <c r="B75" s="84" t="s">
        <v>122</v>
      </c>
      <c r="C75" s="191"/>
      <c r="D75" s="191"/>
      <c r="E75" s="68">
        <f t="shared" si="3"/>
        <v>149.09022488</v>
      </c>
      <c r="F75" s="68">
        <v>47.108</v>
      </c>
      <c r="G75" s="68">
        <f t="shared" si="4"/>
        <v>49.69893999999999</v>
      </c>
      <c r="H75" s="68">
        <f t="shared" si="5"/>
        <v>52.28328488</v>
      </c>
      <c r="I75" s="64"/>
    </row>
    <row r="76" spans="1:9" s="4" customFormat="1" ht="13.5" customHeight="1">
      <c r="A76" s="210"/>
      <c r="B76" s="84" t="s">
        <v>103</v>
      </c>
      <c r="C76" s="191"/>
      <c r="D76" s="191"/>
      <c r="E76" s="68">
        <f t="shared" si="3"/>
        <v>38.90562398</v>
      </c>
      <c r="F76" s="68">
        <v>12.293</v>
      </c>
      <c r="G76" s="68">
        <f t="shared" si="4"/>
        <v>12.969114999999999</v>
      </c>
      <c r="H76" s="68">
        <f t="shared" si="5"/>
        <v>13.64350898</v>
      </c>
      <c r="I76" s="58">
        <f>F76+F80+F83+F87+F92+F94+F96-F79</f>
        <v>1019.127</v>
      </c>
    </row>
    <row r="77" spans="1:9" ht="36.75" customHeight="1">
      <c r="A77" s="208" t="s">
        <v>63</v>
      </c>
      <c r="B77" s="81"/>
      <c r="C77" s="190" t="s">
        <v>136</v>
      </c>
      <c r="D77" s="190" t="s">
        <v>17</v>
      </c>
      <c r="E77" s="70">
        <f t="shared" si="3"/>
        <v>3621.8436299799996</v>
      </c>
      <c r="F77" s="70">
        <f>SUM(F78:F81)</f>
        <v>1144.393</v>
      </c>
      <c r="G77" s="70">
        <f>SUM(G78:G81)</f>
        <v>1207.3346149999998</v>
      </c>
      <c r="H77" s="70">
        <f>SUM(H78:H81)</f>
        <v>1270.1160149799998</v>
      </c>
      <c r="I77" s="65"/>
    </row>
    <row r="78" spans="1:9" ht="20.25" customHeight="1">
      <c r="A78" s="209"/>
      <c r="B78" s="84" t="s">
        <v>195</v>
      </c>
      <c r="C78" s="191"/>
      <c r="D78" s="191"/>
      <c r="E78" s="68">
        <f t="shared" si="3"/>
        <v>40.31398668</v>
      </c>
      <c r="F78" s="68">
        <v>12.738</v>
      </c>
      <c r="G78" s="68">
        <f>F78*1.055</f>
        <v>13.43859</v>
      </c>
      <c r="H78" s="68">
        <f>G78*1.052</f>
        <v>14.13739668</v>
      </c>
      <c r="I78" s="65"/>
    </row>
    <row r="79" spans="1:9" ht="29.25" customHeight="1">
      <c r="A79" s="209"/>
      <c r="B79" s="108" t="s">
        <v>221</v>
      </c>
      <c r="C79" s="191"/>
      <c r="D79" s="191"/>
      <c r="E79" s="68">
        <f t="shared" si="3"/>
        <v>626.5789828</v>
      </c>
      <c r="F79" s="68">
        <v>197.98</v>
      </c>
      <c r="G79" s="68">
        <f>F79*1.055</f>
        <v>208.86889999999997</v>
      </c>
      <c r="H79" s="68">
        <f>G79*1.052</f>
        <v>219.73008279999996</v>
      </c>
      <c r="I79" s="65"/>
    </row>
    <row r="80" spans="1:8" ht="13.5" customHeight="1">
      <c r="A80" s="209"/>
      <c r="B80" s="108" t="s">
        <v>222</v>
      </c>
      <c r="C80" s="191"/>
      <c r="D80" s="191"/>
      <c r="E80" s="68">
        <f t="shared" si="3"/>
        <v>2500.7932505</v>
      </c>
      <c r="F80" s="68">
        <v>790.175</v>
      </c>
      <c r="G80" s="68">
        <f>F80*1.055</f>
        <v>833.6346249999999</v>
      </c>
      <c r="H80" s="68">
        <f>G80*1.052</f>
        <v>876.9836254999999</v>
      </c>
    </row>
    <row r="81" spans="1:8" ht="47.25" customHeight="1">
      <c r="A81" s="218"/>
      <c r="B81" s="84" t="s">
        <v>191</v>
      </c>
      <c r="C81" s="192"/>
      <c r="D81" s="192"/>
      <c r="E81" s="68">
        <f>F81+G81+H81</f>
        <v>454.15740999999997</v>
      </c>
      <c r="F81" s="68">
        <v>143.5</v>
      </c>
      <c r="G81" s="68">
        <f>F81*1.055</f>
        <v>151.39249999999998</v>
      </c>
      <c r="H81" s="68">
        <f>G81*1.052</f>
        <v>159.26491</v>
      </c>
    </row>
    <row r="82" spans="1:8" ht="30.75" customHeight="1">
      <c r="A82" s="208" t="s">
        <v>104</v>
      </c>
      <c r="B82" s="84"/>
      <c r="C82" s="190" t="s">
        <v>136</v>
      </c>
      <c r="D82" s="190" t="s">
        <v>17</v>
      </c>
      <c r="E82" s="160">
        <f>F82+G82+H82</f>
        <v>111.61511762</v>
      </c>
      <c r="F82" s="160">
        <f>SUM(F83:F83)</f>
        <v>35.267</v>
      </c>
      <c r="G82" s="160">
        <f>SUM(G83:G83)</f>
        <v>37.206685</v>
      </c>
      <c r="H82" s="160">
        <f>SUM(H83:H83)</f>
        <v>39.14143262</v>
      </c>
    </row>
    <row r="83" spans="1:8" ht="12.75" customHeight="1">
      <c r="A83" s="219"/>
      <c r="B83" s="161" t="s">
        <v>105</v>
      </c>
      <c r="C83" s="192"/>
      <c r="D83" s="192"/>
      <c r="E83" s="68">
        <f>SUM(F83:H83)</f>
        <v>111.61511762</v>
      </c>
      <c r="F83" s="68">
        <v>35.267</v>
      </c>
      <c r="G83" s="68">
        <f>F83*1.055</f>
        <v>37.206685</v>
      </c>
      <c r="H83" s="138">
        <f>G83*1.052</f>
        <v>39.14143262</v>
      </c>
    </row>
    <row r="84" spans="1:8" ht="31.5" customHeight="1">
      <c r="A84" s="187" t="s">
        <v>184</v>
      </c>
      <c r="B84" s="84"/>
      <c r="C84" s="190" t="s">
        <v>138</v>
      </c>
      <c r="D84" s="190" t="s">
        <v>17</v>
      </c>
      <c r="E84" s="70">
        <f>F84+G84+H84</f>
        <v>459.9302275</v>
      </c>
      <c r="F84" s="70">
        <f>F85+F86</f>
        <v>145.324</v>
      </c>
      <c r="G84" s="70">
        <f>G85+G86</f>
        <v>153.31682</v>
      </c>
      <c r="H84" s="70">
        <f>H85+H86</f>
        <v>161.2894075</v>
      </c>
    </row>
    <row r="85" spans="1:8" ht="25.5">
      <c r="A85" s="188"/>
      <c r="B85" s="84" t="s">
        <v>174</v>
      </c>
      <c r="C85" s="191"/>
      <c r="D85" s="191"/>
      <c r="E85" s="68">
        <f aca="true" t="shared" si="6" ref="E85:E116">F85+G85+H85</f>
        <v>154.6825325</v>
      </c>
      <c r="F85" s="68">
        <v>48.875</v>
      </c>
      <c r="G85" s="68">
        <f>F85*1.055</f>
        <v>51.563125</v>
      </c>
      <c r="H85" s="138">
        <f>G85*1.052</f>
        <v>54.2444075</v>
      </c>
    </row>
    <row r="86" spans="1:8" ht="12.75">
      <c r="A86" s="233"/>
      <c r="B86" s="84" t="s">
        <v>203</v>
      </c>
      <c r="C86" s="94"/>
      <c r="D86" s="94"/>
      <c r="E86" s="68">
        <f t="shared" si="6"/>
        <v>305.247695</v>
      </c>
      <c r="F86" s="68">
        <v>96.449</v>
      </c>
      <c r="G86" s="68">
        <f>F86*1.055</f>
        <v>101.753695</v>
      </c>
      <c r="H86" s="138">
        <v>107.045</v>
      </c>
    </row>
    <row r="87" spans="1:8" ht="12.75" customHeight="1">
      <c r="A87" s="210"/>
      <c r="B87" s="82" t="s">
        <v>93</v>
      </c>
      <c r="C87" s="94"/>
      <c r="D87" s="94"/>
      <c r="E87" s="68">
        <f t="shared" si="6"/>
        <v>305.247695</v>
      </c>
      <c r="F87" s="74">
        <v>96.449</v>
      </c>
      <c r="G87" s="68">
        <f>F87*1.055</f>
        <v>101.753695</v>
      </c>
      <c r="H87" s="138">
        <v>107.045</v>
      </c>
    </row>
    <row r="88" spans="1:8" ht="12.75">
      <c r="A88" s="187" t="s">
        <v>193</v>
      </c>
      <c r="B88" s="157"/>
      <c r="C88" s="190" t="s">
        <v>138</v>
      </c>
      <c r="D88" s="190" t="s">
        <v>17</v>
      </c>
      <c r="E88" s="70">
        <f t="shared" si="6"/>
        <v>643.7958212</v>
      </c>
      <c r="F88" s="70">
        <f>F89+F90</f>
        <v>203.42</v>
      </c>
      <c r="G88" s="70">
        <f>G89+G90</f>
        <v>214.60809999999998</v>
      </c>
      <c r="H88" s="70">
        <f>H89+H90</f>
        <v>225.76772119999998</v>
      </c>
    </row>
    <row r="89" spans="1:8" ht="25.5">
      <c r="A89" s="188"/>
      <c r="B89" s="84" t="s">
        <v>85</v>
      </c>
      <c r="C89" s="191"/>
      <c r="D89" s="191"/>
      <c r="E89" s="68">
        <f t="shared" si="6"/>
        <v>620.0593712</v>
      </c>
      <c r="F89" s="68">
        <v>195.92</v>
      </c>
      <c r="G89" s="68">
        <f>F89*1.055</f>
        <v>206.69559999999998</v>
      </c>
      <c r="H89" s="68">
        <f>G89*1.052</f>
        <v>217.4437712</v>
      </c>
    </row>
    <row r="90" spans="1:8" ht="15" customHeight="1">
      <c r="A90" s="210"/>
      <c r="B90" s="84" t="s">
        <v>186</v>
      </c>
      <c r="C90" s="211"/>
      <c r="D90" s="211"/>
      <c r="E90" s="68">
        <f t="shared" si="6"/>
        <v>23.736449999999998</v>
      </c>
      <c r="F90" s="68">
        <v>7.5</v>
      </c>
      <c r="G90" s="68">
        <f>F90*1.055</f>
        <v>7.9125</v>
      </c>
      <c r="H90" s="68">
        <f>G90*1.052</f>
        <v>8.32395</v>
      </c>
    </row>
    <row r="91" spans="1:8" ht="12.75">
      <c r="A91" s="222" t="s">
        <v>56</v>
      </c>
      <c r="B91" s="84"/>
      <c r="C91" s="193" t="s">
        <v>138</v>
      </c>
      <c r="D91" s="193" t="s">
        <v>17</v>
      </c>
      <c r="E91" s="70">
        <f t="shared" si="6"/>
        <v>469.10187892</v>
      </c>
      <c r="F91" s="70">
        <f>SUM(F92:F94)</f>
        <v>148.222</v>
      </c>
      <c r="G91" s="70">
        <f>SUM(G92:G94)</f>
        <v>156.37420999999998</v>
      </c>
      <c r="H91" s="70">
        <f>SUM(H92:H94)</f>
        <v>164.50566892</v>
      </c>
    </row>
    <row r="92" spans="1:8" ht="12.75" customHeight="1">
      <c r="A92" s="222"/>
      <c r="B92" s="84" t="s">
        <v>120</v>
      </c>
      <c r="C92" s="193"/>
      <c r="D92" s="193"/>
      <c r="E92" s="68">
        <f t="shared" si="6"/>
        <v>242.87452126</v>
      </c>
      <c r="F92" s="68">
        <v>76.741</v>
      </c>
      <c r="G92" s="68">
        <f>F92*1.055</f>
        <v>80.961755</v>
      </c>
      <c r="H92" s="68">
        <f>G92*1.052</f>
        <v>85.17176626</v>
      </c>
    </row>
    <row r="93" spans="1:8" ht="42" customHeight="1">
      <c r="A93" s="222"/>
      <c r="B93" s="84" t="s">
        <v>117</v>
      </c>
      <c r="C93" s="193"/>
      <c r="D93" s="193"/>
      <c r="E93" s="68">
        <f t="shared" si="6"/>
        <v>205.90262673999996</v>
      </c>
      <c r="F93" s="68">
        <v>65.059</v>
      </c>
      <c r="G93" s="68">
        <f>F93*1.055</f>
        <v>68.637245</v>
      </c>
      <c r="H93" s="68">
        <f>G93*1.052</f>
        <v>72.20638174</v>
      </c>
    </row>
    <row r="94" spans="1:8" ht="12.75" customHeight="1">
      <c r="A94" s="222"/>
      <c r="B94" s="84" t="s">
        <v>118</v>
      </c>
      <c r="C94" s="193"/>
      <c r="D94" s="193"/>
      <c r="E94" s="68">
        <f t="shared" si="6"/>
        <v>20.324730919999997</v>
      </c>
      <c r="F94" s="68">
        <v>6.422</v>
      </c>
      <c r="G94" s="68">
        <f>F94*1.055</f>
        <v>6.7752099999999995</v>
      </c>
      <c r="H94" s="68">
        <f>G94*1.052</f>
        <v>7.127520919999999</v>
      </c>
    </row>
    <row r="95" spans="1:8" ht="53.25" customHeight="1">
      <c r="A95" s="222" t="s">
        <v>63</v>
      </c>
      <c r="B95" s="84"/>
      <c r="C95" s="193" t="s">
        <v>138</v>
      </c>
      <c r="D95" s="193" t="s">
        <v>17</v>
      </c>
      <c r="E95" s="70">
        <f t="shared" si="6"/>
        <v>1543.8598511799999</v>
      </c>
      <c r="F95" s="70">
        <f>SUM(F96:F99)</f>
        <v>487.813</v>
      </c>
      <c r="G95" s="70">
        <f>SUM(G96:G99)</f>
        <v>514.642715</v>
      </c>
      <c r="H95" s="70">
        <f>SUM(H96:H99)</f>
        <v>541.4041361799999</v>
      </c>
    </row>
    <row r="96" spans="1:8" ht="12.75" customHeight="1">
      <c r="A96" s="222"/>
      <c r="B96" s="84" t="s">
        <v>222</v>
      </c>
      <c r="C96" s="193"/>
      <c r="D96" s="193"/>
      <c r="E96" s="68">
        <f>F96+G96+H96</f>
        <v>632.2124335999999</v>
      </c>
      <c r="F96" s="68">
        <v>199.76</v>
      </c>
      <c r="G96" s="68">
        <f>F96*1.055</f>
        <v>210.74679999999998</v>
      </c>
      <c r="H96" s="68">
        <f>G96*1.052</f>
        <v>221.7056336</v>
      </c>
    </row>
    <row r="97" spans="1:8" ht="39.75" customHeight="1">
      <c r="A97" s="222"/>
      <c r="B97" s="84" t="s">
        <v>195</v>
      </c>
      <c r="C97" s="193"/>
      <c r="D97" s="193"/>
      <c r="E97" s="68">
        <f>F97+G97+H97</f>
        <v>21.08113246</v>
      </c>
      <c r="F97" s="68">
        <v>6.661</v>
      </c>
      <c r="G97" s="68">
        <f>F97*1.055</f>
        <v>7.027354999999999</v>
      </c>
      <c r="H97" s="68">
        <f>G97*1.052</f>
        <v>7.39277746</v>
      </c>
    </row>
    <row r="98" spans="1:9" ht="21.75" customHeight="1">
      <c r="A98" s="222"/>
      <c r="B98" s="84" t="s">
        <v>221</v>
      </c>
      <c r="C98" s="193"/>
      <c r="D98" s="193"/>
      <c r="E98" s="68">
        <f t="shared" si="6"/>
        <v>631.3895699999999</v>
      </c>
      <c r="F98" s="68">
        <v>199.5</v>
      </c>
      <c r="G98" s="68">
        <f>F98*1.055</f>
        <v>210.4725</v>
      </c>
      <c r="H98" s="68">
        <f>G98*1.052</f>
        <v>221.41707</v>
      </c>
      <c r="I98" s="61">
        <f>F98+F100+F102+F107+F109</f>
        <v>376.694</v>
      </c>
    </row>
    <row r="99" spans="1:8" ht="51.75" customHeight="1">
      <c r="A99" s="222"/>
      <c r="B99" s="84" t="s">
        <v>191</v>
      </c>
      <c r="C99" s="193"/>
      <c r="D99" s="193"/>
      <c r="E99" s="68">
        <f>F99+G99+H99</f>
        <v>259.17671512</v>
      </c>
      <c r="F99" s="68">
        <v>81.892</v>
      </c>
      <c r="G99" s="68">
        <f>F99*1.055</f>
        <v>86.39605999999999</v>
      </c>
      <c r="H99" s="68">
        <f>G99*1.052</f>
        <v>90.88865512</v>
      </c>
    </row>
    <row r="100" spans="1:8" ht="17.25" customHeight="1">
      <c r="A100" s="208" t="s">
        <v>100</v>
      </c>
      <c r="B100" s="84"/>
      <c r="C100" s="190" t="s">
        <v>138</v>
      </c>
      <c r="D100" s="190" t="s">
        <v>17</v>
      </c>
      <c r="E100" s="70">
        <f t="shared" si="6"/>
        <v>6.32972</v>
      </c>
      <c r="F100" s="70">
        <f>SUM(F101)</f>
        <v>2</v>
      </c>
      <c r="G100" s="70">
        <f>SUM(G101)</f>
        <v>2.11</v>
      </c>
      <c r="H100" s="70">
        <f>SUM(H101)</f>
        <v>2.21972</v>
      </c>
    </row>
    <row r="101" spans="1:8" ht="12.75">
      <c r="A101" s="219"/>
      <c r="B101" s="84" t="s">
        <v>101</v>
      </c>
      <c r="C101" s="192"/>
      <c r="D101" s="192"/>
      <c r="E101" s="68">
        <f t="shared" si="6"/>
        <v>6.32972</v>
      </c>
      <c r="F101" s="68">
        <v>2</v>
      </c>
      <c r="G101" s="68">
        <f>F101*1.055</f>
        <v>2.11</v>
      </c>
      <c r="H101" s="68">
        <f>G101*1.052</f>
        <v>2.21972</v>
      </c>
    </row>
    <row r="102" spans="1:8" ht="12.75" customHeight="1">
      <c r="A102" s="223" t="s">
        <v>202</v>
      </c>
      <c r="B102" s="84"/>
      <c r="C102" s="193" t="s">
        <v>138</v>
      </c>
      <c r="D102" s="193" t="s">
        <v>17</v>
      </c>
      <c r="E102" s="70">
        <f t="shared" si="6"/>
        <v>158.243</v>
      </c>
      <c r="F102" s="70">
        <f>F103</f>
        <v>50</v>
      </c>
      <c r="G102" s="70">
        <f>G103</f>
        <v>52.75</v>
      </c>
      <c r="H102" s="70">
        <f>H103</f>
        <v>55.493</v>
      </c>
    </row>
    <row r="103" spans="1:8" ht="25.5">
      <c r="A103" s="224"/>
      <c r="B103" s="102" t="s">
        <v>192</v>
      </c>
      <c r="C103" s="193"/>
      <c r="D103" s="193"/>
      <c r="E103" s="68">
        <f t="shared" si="6"/>
        <v>158.243</v>
      </c>
      <c r="F103" s="68">
        <v>50</v>
      </c>
      <c r="G103" s="68">
        <f>F103*1.055</f>
        <v>52.75</v>
      </c>
      <c r="H103" s="68">
        <f>G103*1.052</f>
        <v>55.493</v>
      </c>
    </row>
    <row r="104" spans="1:8" ht="12.75">
      <c r="A104" s="187" t="s">
        <v>62</v>
      </c>
      <c r="B104" s="84"/>
      <c r="C104" s="190" t="s">
        <v>138</v>
      </c>
      <c r="D104" s="191" t="s">
        <v>17</v>
      </c>
      <c r="E104" s="70">
        <f t="shared" si="6"/>
        <v>494.13908638</v>
      </c>
      <c r="F104" s="70">
        <f>F105</f>
        <v>156.133</v>
      </c>
      <c r="G104" s="70">
        <f>G105</f>
        <v>164.720315</v>
      </c>
      <c r="H104" s="70">
        <f>H105</f>
        <v>173.28577138</v>
      </c>
    </row>
    <row r="105" spans="1:8" ht="12.75">
      <c r="A105" s="189"/>
      <c r="B105" s="116" t="s">
        <v>185</v>
      </c>
      <c r="C105" s="191"/>
      <c r="D105" s="191"/>
      <c r="E105" s="68">
        <f t="shared" si="6"/>
        <v>494.13908638</v>
      </c>
      <c r="F105" s="68">
        <v>156.133</v>
      </c>
      <c r="G105" s="68">
        <f>F105*1.055</f>
        <v>164.720315</v>
      </c>
      <c r="H105" s="68">
        <f>G105*1.052</f>
        <v>173.28577138</v>
      </c>
    </row>
    <row r="106" spans="1:8" ht="12.75">
      <c r="A106" s="222" t="s">
        <v>183</v>
      </c>
      <c r="B106" s="81"/>
      <c r="C106" s="190" t="s">
        <v>27</v>
      </c>
      <c r="D106" s="190" t="s">
        <v>17</v>
      </c>
      <c r="E106" s="70">
        <f t="shared" si="6"/>
        <v>272.5419189</v>
      </c>
      <c r="F106" s="70">
        <f>SUM(F107:F107)</f>
        <v>86.115</v>
      </c>
      <c r="G106" s="70">
        <f>SUM(G107:G107)</f>
        <v>90.85132499999999</v>
      </c>
      <c r="H106" s="70">
        <f>SUM(H107:H107)</f>
        <v>95.57559389999999</v>
      </c>
    </row>
    <row r="107" spans="1:8" ht="12.75" customHeight="1">
      <c r="A107" s="222"/>
      <c r="B107" s="84" t="s">
        <v>120</v>
      </c>
      <c r="C107" s="191"/>
      <c r="D107" s="191"/>
      <c r="E107" s="68">
        <f t="shared" si="6"/>
        <v>272.5419189</v>
      </c>
      <c r="F107" s="68">
        <v>86.115</v>
      </c>
      <c r="G107" s="68">
        <f>F107*1.055</f>
        <v>90.85132499999999</v>
      </c>
      <c r="H107" s="68">
        <f>G107*1.052</f>
        <v>95.57559389999999</v>
      </c>
    </row>
    <row r="108" spans="1:8" ht="52.5" customHeight="1">
      <c r="A108" s="208" t="s">
        <v>184</v>
      </c>
      <c r="B108" s="84"/>
      <c r="C108" s="190" t="s">
        <v>27</v>
      </c>
      <c r="D108" s="191" t="s">
        <v>17</v>
      </c>
      <c r="E108" s="70">
        <f t="shared" si="6"/>
        <v>123.67956394</v>
      </c>
      <c r="F108" s="70">
        <f>F109</f>
        <v>39.079</v>
      </c>
      <c r="G108" s="70">
        <f>G109</f>
        <v>41.228345</v>
      </c>
      <c r="H108" s="70">
        <f>H109</f>
        <v>43.372218939999996</v>
      </c>
    </row>
    <row r="109" spans="1:8" ht="23.25" customHeight="1">
      <c r="A109" s="217"/>
      <c r="B109" s="84" t="s">
        <v>174</v>
      </c>
      <c r="C109" s="191"/>
      <c r="D109" s="191"/>
      <c r="E109" s="68">
        <f t="shared" si="6"/>
        <v>123.67956394</v>
      </c>
      <c r="F109" s="68">
        <v>39.079</v>
      </c>
      <c r="G109" s="68">
        <f>F109*1.055</f>
        <v>41.228345</v>
      </c>
      <c r="H109" s="68">
        <f>G109*1.052</f>
        <v>43.372218939999996</v>
      </c>
    </row>
    <row r="110" spans="1:8" ht="33" customHeight="1">
      <c r="A110" s="234" t="s">
        <v>63</v>
      </c>
      <c r="B110" s="81"/>
      <c r="C110" s="193" t="s">
        <v>27</v>
      </c>
      <c r="D110" s="193" t="s">
        <v>17</v>
      </c>
      <c r="E110" s="70">
        <f t="shared" si="6"/>
        <v>13791.31103582</v>
      </c>
      <c r="F110" s="70">
        <f>F111+F112+F113+F114</f>
        <v>4357.637</v>
      </c>
      <c r="G110" s="70">
        <f>G111+G112+G113+G114</f>
        <v>4597.307035</v>
      </c>
      <c r="H110" s="70">
        <f>H111+H112+H113+H114</f>
        <v>4836.36700082</v>
      </c>
    </row>
    <row r="111" spans="1:9" ht="12.75" customHeight="1">
      <c r="A111" s="235"/>
      <c r="B111" s="84" t="s">
        <v>195</v>
      </c>
      <c r="C111" s="193"/>
      <c r="D111" s="193"/>
      <c r="E111" s="68">
        <f t="shared" si="6"/>
        <v>72.18729174</v>
      </c>
      <c r="F111" s="68">
        <v>22.809</v>
      </c>
      <c r="G111" s="68">
        <f>F111*1.055</f>
        <v>24.063495</v>
      </c>
      <c r="H111" s="68">
        <f>G111*1.052</f>
        <v>25.314796740000002</v>
      </c>
      <c r="I111" s="61">
        <f>F111+F114+F117+F122+F125+F127</f>
        <v>3196.6980000000003</v>
      </c>
    </row>
    <row r="112" spans="1:8" ht="27.75" customHeight="1">
      <c r="A112" s="235"/>
      <c r="B112" s="84" t="s">
        <v>221</v>
      </c>
      <c r="C112" s="193"/>
      <c r="D112" s="193"/>
      <c r="E112" s="68">
        <f t="shared" si="6"/>
        <v>4101.0888852</v>
      </c>
      <c r="F112" s="68">
        <v>1295.82</v>
      </c>
      <c r="G112" s="68">
        <f>F112*1.055</f>
        <v>1367.0901</v>
      </c>
      <c r="H112" s="68">
        <f>G112*1.052</f>
        <v>1438.1787852</v>
      </c>
    </row>
    <row r="113" spans="1:8" ht="25.5">
      <c r="A113" s="235"/>
      <c r="B113" s="162" t="s">
        <v>222</v>
      </c>
      <c r="C113" s="193"/>
      <c r="D113" s="193"/>
      <c r="E113" s="68">
        <f t="shared" si="6"/>
        <v>4044.4220668999997</v>
      </c>
      <c r="F113" s="68">
        <v>1277.915</v>
      </c>
      <c r="G113" s="68">
        <f>F113*1.055</f>
        <v>1348.2003249999998</v>
      </c>
      <c r="H113" s="68">
        <f>G113*1.052</f>
        <v>1418.3067419</v>
      </c>
    </row>
    <row r="114" spans="1:8" ht="12.75" customHeight="1">
      <c r="A114" s="236"/>
      <c r="B114" s="84" t="s">
        <v>191</v>
      </c>
      <c r="C114" s="93"/>
      <c r="D114" s="93"/>
      <c r="E114" s="68">
        <f t="shared" si="6"/>
        <v>5573.61279198</v>
      </c>
      <c r="F114" s="68">
        <v>1761.093</v>
      </c>
      <c r="G114" s="68">
        <f>F114*1.055</f>
        <v>1857.953115</v>
      </c>
      <c r="H114" s="68">
        <f>G114*1.052</f>
        <v>1954.56667698</v>
      </c>
    </row>
    <row r="115" spans="1:8" ht="25.5" customHeight="1">
      <c r="A115" s="187" t="s">
        <v>62</v>
      </c>
      <c r="B115" s="84"/>
      <c r="C115" s="190" t="s">
        <v>27</v>
      </c>
      <c r="D115" s="190" t="s">
        <v>17</v>
      </c>
      <c r="E115" s="70">
        <f t="shared" si="6"/>
        <v>354.39785794</v>
      </c>
      <c r="F115" s="70">
        <f>SUM(F116:F116)</f>
        <v>111.979</v>
      </c>
      <c r="G115" s="70">
        <f>SUM(G116:G116)</f>
        <v>118.137845</v>
      </c>
      <c r="H115" s="70">
        <f>SUM(H116:H116)</f>
        <v>124.28101294000001</v>
      </c>
    </row>
    <row r="116" spans="1:8" ht="25.5">
      <c r="A116" s="189"/>
      <c r="B116" s="84" t="s">
        <v>198</v>
      </c>
      <c r="C116" s="191"/>
      <c r="D116" s="191"/>
      <c r="E116" s="68">
        <f t="shared" si="6"/>
        <v>354.39785794</v>
      </c>
      <c r="F116" s="68">
        <v>111.979</v>
      </c>
      <c r="G116" s="68">
        <f>F116*1.055</f>
        <v>118.137845</v>
      </c>
      <c r="H116" s="68">
        <f>G116*1.052</f>
        <v>124.28101294000001</v>
      </c>
    </row>
    <row r="117" spans="1:8" ht="12.75" customHeight="1">
      <c r="A117" s="223" t="s">
        <v>202</v>
      </c>
      <c r="B117" s="155"/>
      <c r="C117" s="190" t="s">
        <v>27</v>
      </c>
      <c r="D117" s="190" t="s">
        <v>17</v>
      </c>
      <c r="E117" s="70">
        <f>SUM(E118:E118)</f>
        <v>94.94579999999999</v>
      </c>
      <c r="F117" s="70">
        <f>SUM(F118:F118)</f>
        <v>30</v>
      </c>
      <c r="G117" s="70">
        <f>SUM(G118:G118)</f>
        <v>31.65</v>
      </c>
      <c r="H117" s="70">
        <f>SUM(H118:H118)</f>
        <v>33.2958</v>
      </c>
    </row>
    <row r="118" spans="1:8" ht="42" customHeight="1">
      <c r="A118" s="224"/>
      <c r="B118" s="102" t="s">
        <v>192</v>
      </c>
      <c r="C118" s="191"/>
      <c r="D118" s="191"/>
      <c r="E118" s="68">
        <f>SUM(F118:H118)</f>
        <v>94.94579999999999</v>
      </c>
      <c r="F118" s="68">
        <v>30</v>
      </c>
      <c r="G118" s="68">
        <f>F118*1.055</f>
        <v>31.65</v>
      </c>
      <c r="H118" s="68">
        <f>G118*1.052</f>
        <v>33.2958</v>
      </c>
    </row>
    <row r="119" spans="1:8" ht="12.75">
      <c r="A119" s="187" t="s">
        <v>182</v>
      </c>
      <c r="B119" s="84"/>
      <c r="C119" s="190" t="s">
        <v>31</v>
      </c>
      <c r="D119" s="190" t="s">
        <v>17</v>
      </c>
      <c r="E119" s="70">
        <f>F119+G119+H119</f>
        <v>755.2780147000001</v>
      </c>
      <c r="F119" s="70">
        <f>SUM(F120:F121)</f>
        <v>238.645</v>
      </c>
      <c r="G119" s="70">
        <f>SUM(G120:G121)</f>
        <v>251.77047499999998</v>
      </c>
      <c r="H119" s="70">
        <f>SUM(H120:H121)</f>
        <v>264.8625397</v>
      </c>
    </row>
    <row r="120" spans="1:8" ht="25.5">
      <c r="A120" s="188"/>
      <c r="B120" s="84" t="s">
        <v>120</v>
      </c>
      <c r="C120" s="191"/>
      <c r="D120" s="191"/>
      <c r="E120" s="68">
        <f>F120+G120+H120</f>
        <v>543.7007939800001</v>
      </c>
      <c r="F120" s="68">
        <v>171.793</v>
      </c>
      <c r="G120" s="68">
        <f>F120*1.055</f>
        <v>181.241615</v>
      </c>
      <c r="H120" s="68">
        <f>G120*1.052</f>
        <v>190.66617898</v>
      </c>
    </row>
    <row r="121" spans="1:8" ht="23.25" customHeight="1">
      <c r="A121" s="188"/>
      <c r="B121" s="84" t="s">
        <v>86</v>
      </c>
      <c r="C121" s="191"/>
      <c r="D121" s="191"/>
      <c r="E121" s="68">
        <f>F121+G121+H121</f>
        <v>211.57722071999999</v>
      </c>
      <c r="F121" s="68">
        <v>66.852</v>
      </c>
      <c r="G121" s="68">
        <f>F121*1.055</f>
        <v>70.52886</v>
      </c>
      <c r="H121" s="68">
        <f>G121*1.052</f>
        <v>74.19636072</v>
      </c>
    </row>
    <row r="122" spans="1:8" ht="12.75" customHeight="1">
      <c r="A122" s="187" t="s">
        <v>180</v>
      </c>
      <c r="B122" s="84"/>
      <c r="C122" s="190" t="s">
        <v>31</v>
      </c>
      <c r="D122" s="190" t="s">
        <v>17</v>
      </c>
      <c r="E122" s="70">
        <f>F122+G122+H122</f>
        <v>880.33429274</v>
      </c>
      <c r="F122" s="70">
        <f>SUM(F123:F124)</f>
        <v>278.159</v>
      </c>
      <c r="G122" s="70">
        <f>SUM(G123:G124)</f>
        <v>293.457745</v>
      </c>
      <c r="H122" s="70">
        <f>SUM(H123:H124)</f>
        <v>308.71754774</v>
      </c>
    </row>
    <row r="123" spans="1:8" ht="14.25" customHeight="1">
      <c r="A123" s="188"/>
      <c r="B123" s="84" t="s">
        <v>174</v>
      </c>
      <c r="C123" s="191"/>
      <c r="D123" s="191"/>
      <c r="E123" s="68">
        <f aca="true" t="shared" si="7" ref="E123:E134">F123+G123+H123</f>
        <v>629.67738074</v>
      </c>
      <c r="F123" s="68">
        <v>198.959</v>
      </c>
      <c r="G123" s="68">
        <f>F123*1.055</f>
        <v>209.90174499999998</v>
      </c>
      <c r="H123" s="68">
        <f>G123*1.052</f>
        <v>220.81663573999998</v>
      </c>
    </row>
    <row r="124" spans="1:8" ht="25.5">
      <c r="A124" s="188"/>
      <c r="B124" s="84" t="s">
        <v>181</v>
      </c>
      <c r="C124" s="191"/>
      <c r="D124" s="191"/>
      <c r="E124" s="68">
        <f t="shared" si="7"/>
        <v>250.656912</v>
      </c>
      <c r="F124" s="68">
        <v>79.2</v>
      </c>
      <c r="G124" s="68">
        <f>F124*1.055</f>
        <v>83.556</v>
      </c>
      <c r="H124" s="68">
        <f>G124*1.052</f>
        <v>87.900912</v>
      </c>
    </row>
    <row r="125" spans="1:8" ht="14.25" customHeight="1">
      <c r="A125" s="187" t="s">
        <v>63</v>
      </c>
      <c r="B125" s="81"/>
      <c r="C125" s="190" t="s">
        <v>31</v>
      </c>
      <c r="D125" s="190" t="s">
        <v>17</v>
      </c>
      <c r="E125" s="70">
        <f t="shared" si="7"/>
        <v>3474.4592646400006</v>
      </c>
      <c r="F125" s="70">
        <f>SUM(F126:F129)</f>
        <v>1097.824</v>
      </c>
      <c r="G125" s="70">
        <f>SUM(G126:G129)</f>
        <v>1158.20432</v>
      </c>
      <c r="H125" s="70">
        <f>SUM(H126:H129)</f>
        <v>1218.43094464</v>
      </c>
    </row>
    <row r="126" spans="1:8" ht="29.25" customHeight="1">
      <c r="A126" s="188"/>
      <c r="B126" s="84" t="s">
        <v>222</v>
      </c>
      <c r="C126" s="191"/>
      <c r="D126" s="191"/>
      <c r="E126" s="68">
        <f t="shared" si="7"/>
        <v>9.16859942</v>
      </c>
      <c r="F126" s="68">
        <v>2.897</v>
      </c>
      <c r="G126" s="68">
        <f>F126*1.055</f>
        <v>3.056335</v>
      </c>
      <c r="H126" s="68">
        <f>G126*1.052</f>
        <v>3.21526442</v>
      </c>
    </row>
    <row r="127" spans="1:8" ht="12.75" customHeight="1">
      <c r="A127" s="188"/>
      <c r="B127" s="84" t="s">
        <v>195</v>
      </c>
      <c r="C127" s="191"/>
      <c r="D127" s="191"/>
      <c r="E127" s="68">
        <f t="shared" si="7"/>
        <v>21.56219118</v>
      </c>
      <c r="F127" s="68">
        <v>6.813</v>
      </c>
      <c r="G127" s="68">
        <f>F127*1.055</f>
        <v>7.187714999999999</v>
      </c>
      <c r="H127" s="68">
        <f>G127*1.052</f>
        <v>7.56147618</v>
      </c>
    </row>
    <row r="128" spans="1:8" ht="51" customHeight="1">
      <c r="A128" s="188"/>
      <c r="B128" s="84" t="s">
        <v>26</v>
      </c>
      <c r="C128" s="191"/>
      <c r="D128" s="191"/>
      <c r="E128" s="68">
        <f t="shared" si="7"/>
        <v>2827.0966462200004</v>
      </c>
      <c r="F128" s="68">
        <v>893.277</v>
      </c>
      <c r="G128" s="68">
        <f>F128*1.055</f>
        <v>942.407235</v>
      </c>
      <c r="H128" s="68">
        <f>G128*1.052</f>
        <v>991.4124112200001</v>
      </c>
    </row>
    <row r="129" spans="1:9" ht="12.75" customHeight="1">
      <c r="A129" s="189"/>
      <c r="B129" s="84" t="s">
        <v>191</v>
      </c>
      <c r="C129" s="192"/>
      <c r="D129" s="192"/>
      <c r="E129" s="68">
        <f t="shared" si="7"/>
        <v>616.6318278199999</v>
      </c>
      <c r="F129" s="68">
        <v>194.837</v>
      </c>
      <c r="G129" s="68">
        <f>F129*1.055</f>
        <v>205.55303499999997</v>
      </c>
      <c r="H129" s="68">
        <f>G129*1.052</f>
        <v>216.24179281999997</v>
      </c>
      <c r="I129" s="61">
        <f>F129+F131+F133+F138</f>
        <v>619.788</v>
      </c>
    </row>
    <row r="130" spans="1:8" ht="32.25" customHeight="1">
      <c r="A130" s="187" t="s">
        <v>62</v>
      </c>
      <c r="B130" s="84"/>
      <c r="C130" s="190" t="s">
        <v>31</v>
      </c>
      <c r="D130" s="190" t="s">
        <v>17</v>
      </c>
      <c r="E130" s="70">
        <f>F130+G130+H130</f>
        <v>159.71782475999998</v>
      </c>
      <c r="F130" s="70">
        <f>SUM(F131:F132)</f>
        <v>50.466</v>
      </c>
      <c r="G130" s="70">
        <f>SUM(G131:G132)</f>
        <v>53.241629999999994</v>
      </c>
      <c r="H130" s="70">
        <f>SUM(H131:H132)</f>
        <v>56.01019476</v>
      </c>
    </row>
    <row r="131" spans="1:8" ht="15.75" customHeight="1">
      <c r="A131" s="188"/>
      <c r="B131" s="116" t="s">
        <v>97</v>
      </c>
      <c r="C131" s="191"/>
      <c r="D131" s="191"/>
      <c r="E131" s="68">
        <f t="shared" si="7"/>
        <v>154.35338706</v>
      </c>
      <c r="F131" s="92">
        <v>48.771</v>
      </c>
      <c r="G131" s="68">
        <f>F131*1.055</f>
        <v>51.453405</v>
      </c>
      <c r="H131" s="68">
        <f>G131*1.052</f>
        <v>54.12898206</v>
      </c>
    </row>
    <row r="132" spans="1:8" ht="12.75">
      <c r="A132" s="189"/>
      <c r="B132" s="116" t="s">
        <v>188</v>
      </c>
      <c r="C132" s="192"/>
      <c r="D132" s="192"/>
      <c r="E132" s="68">
        <f t="shared" si="7"/>
        <v>5.3644377</v>
      </c>
      <c r="F132" s="92">
        <v>1.695</v>
      </c>
      <c r="G132" s="68">
        <f>F132*1.055</f>
        <v>1.788225</v>
      </c>
      <c r="H132" s="68">
        <f>G132*1.052</f>
        <v>1.8812127</v>
      </c>
    </row>
    <row r="133" spans="1:8" ht="12.75" customHeight="1">
      <c r="A133" s="222" t="s">
        <v>123</v>
      </c>
      <c r="B133" s="84"/>
      <c r="C133" s="190" t="s">
        <v>31</v>
      </c>
      <c r="D133" s="193" t="s">
        <v>17</v>
      </c>
      <c r="E133" s="70">
        <f t="shared" si="7"/>
        <v>207.70976179999997</v>
      </c>
      <c r="F133" s="70">
        <f>SUM(F134)</f>
        <v>65.63</v>
      </c>
      <c r="G133" s="70">
        <f>SUM(G134)</f>
        <v>69.23965</v>
      </c>
      <c r="H133" s="70">
        <f>SUM(H134)</f>
        <v>72.8401118</v>
      </c>
    </row>
    <row r="134" spans="1:8" ht="25.5">
      <c r="A134" s="222"/>
      <c r="B134" s="84" t="s">
        <v>124</v>
      </c>
      <c r="C134" s="192"/>
      <c r="D134" s="193"/>
      <c r="E134" s="68">
        <f t="shared" si="7"/>
        <v>207.70976179999997</v>
      </c>
      <c r="F134" s="68">
        <v>65.63</v>
      </c>
      <c r="G134" s="68">
        <f>F134*1.055</f>
        <v>69.23965</v>
      </c>
      <c r="H134" s="68">
        <f>G134*1.052</f>
        <v>72.8401118</v>
      </c>
    </row>
    <row r="135" spans="1:8" ht="12.75">
      <c r="A135" s="237" t="s">
        <v>202</v>
      </c>
      <c r="B135" s="123"/>
      <c r="C135" s="239" t="s">
        <v>31</v>
      </c>
      <c r="D135" s="241" t="s">
        <v>17</v>
      </c>
      <c r="E135" s="163">
        <f>SUM(F135:H135)</f>
        <v>343.74177432</v>
      </c>
      <c r="F135" s="163">
        <f>F136</f>
        <v>108.612</v>
      </c>
      <c r="G135" s="163">
        <f>G136</f>
        <v>114.58565999999999</v>
      </c>
      <c r="H135" s="163">
        <f>H136</f>
        <v>120.54411431999999</v>
      </c>
    </row>
    <row r="136" spans="1:8" ht="25.5">
      <c r="A136" s="238"/>
      <c r="B136" s="102" t="s">
        <v>192</v>
      </c>
      <c r="C136" s="240"/>
      <c r="D136" s="242"/>
      <c r="E136" s="164">
        <f aca="true" t="shared" si="8" ref="E136:E148">F136+G136+H136</f>
        <v>343.74177432</v>
      </c>
      <c r="F136" s="164">
        <v>108.612</v>
      </c>
      <c r="G136" s="164">
        <f>F136*1.055</f>
        <v>114.58565999999999</v>
      </c>
      <c r="H136" s="164">
        <f>G136*1.052</f>
        <v>120.54411431999999</v>
      </c>
    </row>
    <row r="137" spans="1:8" ht="12.75">
      <c r="A137" s="187" t="s">
        <v>176</v>
      </c>
      <c r="B137" s="81"/>
      <c r="C137" s="190" t="s">
        <v>28</v>
      </c>
      <c r="D137" s="190" t="s">
        <v>17</v>
      </c>
      <c r="E137" s="70">
        <f t="shared" si="8"/>
        <v>982.8472730000001</v>
      </c>
      <c r="F137" s="70">
        <f>SUM(F138:F138)</f>
        <v>310.55</v>
      </c>
      <c r="G137" s="70">
        <f>SUM(G138:G138)</f>
        <v>327.63025</v>
      </c>
      <c r="H137" s="70">
        <f>SUM(H138:H138)</f>
        <v>344.66702300000003</v>
      </c>
    </row>
    <row r="138" spans="1:8" ht="12.75" customHeight="1">
      <c r="A138" s="188"/>
      <c r="B138" s="84" t="s">
        <v>174</v>
      </c>
      <c r="C138" s="191"/>
      <c r="D138" s="191"/>
      <c r="E138" s="68">
        <f t="shared" si="8"/>
        <v>982.8472730000001</v>
      </c>
      <c r="F138" s="68">
        <v>310.55</v>
      </c>
      <c r="G138" s="68">
        <f>F138*1.055</f>
        <v>327.63025</v>
      </c>
      <c r="H138" s="68">
        <f>G138*1.052</f>
        <v>344.66702300000003</v>
      </c>
    </row>
    <row r="139" spans="1:8" ht="40.5" customHeight="1">
      <c r="A139" s="187" t="s">
        <v>56</v>
      </c>
      <c r="B139" s="81"/>
      <c r="C139" s="190" t="s">
        <v>28</v>
      </c>
      <c r="D139" s="190" t="s">
        <v>17</v>
      </c>
      <c r="E139" s="70">
        <f t="shared" si="8"/>
        <v>380.84975782</v>
      </c>
      <c r="F139" s="70">
        <f>SUM(F140:F140)</f>
        <v>120.337</v>
      </c>
      <c r="G139" s="70">
        <f>SUM(G140:G140)</f>
        <v>126.955535</v>
      </c>
      <c r="H139" s="70">
        <f>SUM(H140:H140)</f>
        <v>133.55722282</v>
      </c>
    </row>
    <row r="140" spans="1:9" ht="25.5">
      <c r="A140" s="188"/>
      <c r="B140" s="126" t="s">
        <v>25</v>
      </c>
      <c r="C140" s="192"/>
      <c r="D140" s="191"/>
      <c r="E140" s="68">
        <f t="shared" si="8"/>
        <v>380.84975782</v>
      </c>
      <c r="F140" s="68">
        <v>120.337</v>
      </c>
      <c r="G140" s="68">
        <f>F140*1.055</f>
        <v>126.955535</v>
      </c>
      <c r="H140" s="68">
        <f>G140*1.052</f>
        <v>133.55722282</v>
      </c>
      <c r="I140" s="33">
        <f>I26+I44+I57+I76+I98+I129+I111</f>
        <v>26559.739999999998</v>
      </c>
    </row>
    <row r="141" spans="1:9" ht="12.75">
      <c r="A141" s="208" t="s">
        <v>63</v>
      </c>
      <c r="B141" s="84"/>
      <c r="C141" s="190" t="s">
        <v>28</v>
      </c>
      <c r="D141" s="190" t="s">
        <v>17</v>
      </c>
      <c r="E141" s="70">
        <f t="shared" si="8"/>
        <v>13629.71011936</v>
      </c>
      <c r="F141" s="70">
        <f>SUM(F142:F145)</f>
        <v>4306.576</v>
      </c>
      <c r="G141" s="70">
        <f>SUM(G142:G145)</f>
        <v>4543.437679999999</v>
      </c>
      <c r="H141" s="70">
        <f>SUM(H142:H145)</f>
        <v>4779.69643936</v>
      </c>
      <c r="I141" s="33">
        <f>F60+F54+F79</f>
        <v>1343.128</v>
      </c>
    </row>
    <row r="142" spans="1:8" ht="12.75">
      <c r="A142" s="209"/>
      <c r="B142" s="84" t="s">
        <v>195</v>
      </c>
      <c r="C142" s="191"/>
      <c r="D142" s="191"/>
      <c r="E142" s="68">
        <f t="shared" si="8"/>
        <v>79.1215</v>
      </c>
      <c r="F142" s="68">
        <v>25</v>
      </c>
      <c r="G142" s="68">
        <f>F142*1.055</f>
        <v>26.375</v>
      </c>
      <c r="H142" s="68">
        <f>G142*1.052</f>
        <v>27.7465</v>
      </c>
    </row>
    <row r="143" spans="1:8" ht="23.25" customHeight="1">
      <c r="A143" s="209"/>
      <c r="B143" s="84" t="s">
        <v>221</v>
      </c>
      <c r="C143" s="191"/>
      <c r="D143" s="191"/>
      <c r="E143" s="68">
        <f t="shared" si="8"/>
        <v>7806.598754139999</v>
      </c>
      <c r="F143" s="68">
        <v>2466.649</v>
      </c>
      <c r="G143" s="68">
        <f>F143*1.055</f>
        <v>2602.3146949999996</v>
      </c>
      <c r="H143" s="68">
        <f>G143*1.052</f>
        <v>2737.6350591399996</v>
      </c>
    </row>
    <row r="144" spans="1:8" s="4" customFormat="1" ht="25.5">
      <c r="A144" s="209"/>
      <c r="B144" s="84" t="s">
        <v>222</v>
      </c>
      <c r="C144" s="191"/>
      <c r="D144" s="191"/>
      <c r="E144" s="68">
        <f t="shared" si="8"/>
        <v>3132.22079882</v>
      </c>
      <c r="F144" s="68">
        <v>989.687</v>
      </c>
      <c r="G144" s="68">
        <f>F144*1.055</f>
        <v>1044.1197849999999</v>
      </c>
      <c r="H144" s="68">
        <f>G144*1.052</f>
        <v>1098.4140138199998</v>
      </c>
    </row>
    <row r="145" spans="1:8" ht="25.5">
      <c r="A145" s="218"/>
      <c r="B145" s="84" t="s">
        <v>191</v>
      </c>
      <c r="C145" s="192"/>
      <c r="D145" s="192"/>
      <c r="E145" s="68">
        <f t="shared" si="8"/>
        <v>2611.7690664</v>
      </c>
      <c r="F145" s="68">
        <v>825.24</v>
      </c>
      <c r="G145" s="68">
        <f>F145*1.055</f>
        <v>870.6282</v>
      </c>
      <c r="H145" s="68">
        <f>G145*1.052</f>
        <v>915.9008664</v>
      </c>
    </row>
    <row r="146" spans="1:8" ht="12.75">
      <c r="A146" s="222" t="s">
        <v>62</v>
      </c>
      <c r="B146" s="84"/>
      <c r="C146" s="193" t="s">
        <v>28</v>
      </c>
      <c r="D146" s="193" t="s">
        <v>17</v>
      </c>
      <c r="E146" s="70">
        <f t="shared" si="8"/>
        <v>626.64228</v>
      </c>
      <c r="F146" s="70">
        <f>SUM(F147)</f>
        <v>198</v>
      </c>
      <c r="G146" s="70">
        <f>SUM(G147)</f>
        <v>208.89</v>
      </c>
      <c r="H146" s="70">
        <f>SUM(H147)</f>
        <v>219.75227999999998</v>
      </c>
    </row>
    <row r="147" spans="1:8" ht="25.5">
      <c r="A147" s="222"/>
      <c r="B147" s="84" t="s">
        <v>29</v>
      </c>
      <c r="C147" s="193"/>
      <c r="D147" s="193"/>
      <c r="E147" s="68">
        <f t="shared" si="8"/>
        <v>626.64228</v>
      </c>
      <c r="F147" s="68">
        <v>198</v>
      </c>
      <c r="G147" s="68">
        <f>F147*1.055</f>
        <v>208.89</v>
      </c>
      <c r="H147" s="68">
        <f>G147*1.052</f>
        <v>219.75227999999998</v>
      </c>
    </row>
    <row r="148" spans="1:8" ht="12.75">
      <c r="A148" s="165" t="s">
        <v>76</v>
      </c>
      <c r="B148" s="165"/>
      <c r="C148" s="166"/>
      <c r="D148" s="166"/>
      <c r="E148" s="170">
        <f t="shared" si="8"/>
        <v>112873.28349085999</v>
      </c>
      <c r="F148" s="167">
        <f>F146+F141+F139+F137+F135+F133+F130+F125+F122+F119+F117+F115+F110+F108+F106+F104+F102+F100+F95+F91+F88+F84+F82+F77+F70+F68+F64+F62+F59+F54+F51+F49+F47+F45+F43+F40+F36+F34+F31+F28+F26+F23+F21+F19+F17</f>
        <v>70846.97899999999</v>
      </c>
      <c r="G148" s="167">
        <f>G135+G133+G130+G125+G122+G119+G146+G141+G139+G137+G117+G115+G110+G108+G106+G104+G102+G100+G95+G91+G88+G84+G82+G77+G70+G68+G64+G62+G59+G54+G51+G47+G45+G43+G36+G34+G31+G40+G17+G19+G21+G23</f>
        <v>20479.903704999993</v>
      </c>
      <c r="H148" s="167">
        <f>H135+H133+H130+H125+H122+H119+H146+H141+H139+H137+H117+H115+H110+H108+H106+H104+H102+H100+H95+H91+H88+H84+H82+H77+H70+H68+H64+H62+H59+H54+H51+H47+H45+H43+H36+H34+H31+H40+H17+H19+H21+H23</f>
        <v>21546.40078586</v>
      </c>
    </row>
    <row r="149" ht="12.75">
      <c r="F149" s="34"/>
    </row>
    <row r="150" spans="1:8" ht="12.75">
      <c r="A150" s="87"/>
      <c r="B150" s="87"/>
      <c r="C150" s="88"/>
      <c r="D150" s="88"/>
      <c r="E150" s="88"/>
      <c r="F150" s="71"/>
      <c r="G150" s="88"/>
      <c r="H150" s="88"/>
    </row>
    <row r="151" spans="1:8" ht="23.25">
      <c r="A151" s="199" t="s">
        <v>77</v>
      </c>
      <c r="B151" s="199"/>
      <c r="C151" s="98"/>
      <c r="D151" s="98"/>
      <c r="E151" s="98"/>
      <c r="F151" s="72"/>
      <c r="G151" s="199" t="s">
        <v>116</v>
      </c>
      <c r="H151" s="199"/>
    </row>
  </sheetData>
  <sheetProtection/>
  <mergeCells count="147">
    <mergeCell ref="A146:A147"/>
    <mergeCell ref="C146:C147"/>
    <mergeCell ref="D146:D147"/>
    <mergeCell ref="A151:B151"/>
    <mergeCell ref="G151:H151"/>
    <mergeCell ref="A139:A140"/>
    <mergeCell ref="C139:C140"/>
    <mergeCell ref="D139:D140"/>
    <mergeCell ref="A141:A145"/>
    <mergeCell ref="C141:C145"/>
    <mergeCell ref="D141:D145"/>
    <mergeCell ref="A135:A136"/>
    <mergeCell ref="C135:C136"/>
    <mergeCell ref="D135:D136"/>
    <mergeCell ref="A137:A138"/>
    <mergeCell ref="C137:C138"/>
    <mergeCell ref="D137:D138"/>
    <mergeCell ref="A130:A132"/>
    <mergeCell ref="C130:C132"/>
    <mergeCell ref="D130:D132"/>
    <mergeCell ref="A133:A134"/>
    <mergeCell ref="C133:C134"/>
    <mergeCell ref="D133:D134"/>
    <mergeCell ref="C117:C118"/>
    <mergeCell ref="D117:D118"/>
    <mergeCell ref="A119:A121"/>
    <mergeCell ref="C119:C121"/>
    <mergeCell ref="D119:D121"/>
    <mergeCell ref="A125:A129"/>
    <mergeCell ref="C125:C129"/>
    <mergeCell ref="D125:D129"/>
    <mergeCell ref="A122:A124"/>
    <mergeCell ref="A117:A118"/>
    <mergeCell ref="D108:D109"/>
    <mergeCell ref="A110:A114"/>
    <mergeCell ref="C110:C113"/>
    <mergeCell ref="D110:D113"/>
    <mergeCell ref="A115:A116"/>
    <mergeCell ref="C115:C116"/>
    <mergeCell ref="D115:D116"/>
    <mergeCell ref="A104:A105"/>
    <mergeCell ref="C104:C105"/>
    <mergeCell ref="D104:D105"/>
    <mergeCell ref="A106:A107"/>
    <mergeCell ref="C106:C107"/>
    <mergeCell ref="D106:D107"/>
    <mergeCell ref="C91:C94"/>
    <mergeCell ref="D91:D94"/>
    <mergeCell ref="A95:A99"/>
    <mergeCell ref="C95:C99"/>
    <mergeCell ref="D95:D99"/>
    <mergeCell ref="A102:A103"/>
    <mergeCell ref="C102:C103"/>
    <mergeCell ref="D102:D103"/>
    <mergeCell ref="A100:A101"/>
    <mergeCell ref="A91:A94"/>
    <mergeCell ref="D82:D83"/>
    <mergeCell ref="A84:A87"/>
    <mergeCell ref="C84:C85"/>
    <mergeCell ref="D84:D85"/>
    <mergeCell ref="A88:A90"/>
    <mergeCell ref="C88:C90"/>
    <mergeCell ref="D88:D90"/>
    <mergeCell ref="A64:A67"/>
    <mergeCell ref="C64:C67"/>
    <mergeCell ref="D64:D67"/>
    <mergeCell ref="A68:A69"/>
    <mergeCell ref="C69:C76"/>
    <mergeCell ref="D69:D76"/>
    <mergeCell ref="A70:A76"/>
    <mergeCell ref="A59:A61"/>
    <mergeCell ref="C59:C61"/>
    <mergeCell ref="D59:D61"/>
    <mergeCell ref="A62:A63"/>
    <mergeCell ref="C62:C63"/>
    <mergeCell ref="D62:D63"/>
    <mergeCell ref="A51:A53"/>
    <mergeCell ref="C51:C53"/>
    <mergeCell ref="D51:D53"/>
    <mergeCell ref="A54:A58"/>
    <mergeCell ref="C54:C58"/>
    <mergeCell ref="D54:D58"/>
    <mergeCell ref="A47:A48"/>
    <mergeCell ref="C47:C48"/>
    <mergeCell ref="D47:D48"/>
    <mergeCell ref="A49:A50"/>
    <mergeCell ref="C49:C50"/>
    <mergeCell ref="D49:D50"/>
    <mergeCell ref="A43:A44"/>
    <mergeCell ref="C43:C44"/>
    <mergeCell ref="D43:D44"/>
    <mergeCell ref="A45:A46"/>
    <mergeCell ref="C45:C46"/>
    <mergeCell ref="D45:D46"/>
    <mergeCell ref="C31:C33"/>
    <mergeCell ref="D31:D33"/>
    <mergeCell ref="A34:A35"/>
    <mergeCell ref="C34:C35"/>
    <mergeCell ref="D34:D35"/>
    <mergeCell ref="A36:A39"/>
    <mergeCell ref="C36:C39"/>
    <mergeCell ref="D36:D39"/>
    <mergeCell ref="A77:A81"/>
    <mergeCell ref="A82:A83"/>
    <mergeCell ref="C82:C83"/>
    <mergeCell ref="D100:D101"/>
    <mergeCell ref="C24:C25"/>
    <mergeCell ref="D24:D25"/>
    <mergeCell ref="A26:A27"/>
    <mergeCell ref="A28:A29"/>
    <mergeCell ref="A30:H30"/>
    <mergeCell ref="A31:A33"/>
    <mergeCell ref="A21:A22"/>
    <mergeCell ref="C21:C22"/>
    <mergeCell ref="D21:D22"/>
    <mergeCell ref="A23:A24"/>
    <mergeCell ref="C122:C124"/>
    <mergeCell ref="A108:A109"/>
    <mergeCell ref="C108:C109"/>
    <mergeCell ref="D122:D124"/>
    <mergeCell ref="C77:C81"/>
    <mergeCell ref="D77:D81"/>
    <mergeCell ref="F1:H1"/>
    <mergeCell ref="F2:H2"/>
    <mergeCell ref="F3:H3"/>
    <mergeCell ref="F5:H5"/>
    <mergeCell ref="F6:H6"/>
    <mergeCell ref="A8:H8"/>
    <mergeCell ref="A16:H16"/>
    <mergeCell ref="A9:H9"/>
    <mergeCell ref="A12:A14"/>
    <mergeCell ref="B12:B14"/>
    <mergeCell ref="C12:C14"/>
    <mergeCell ref="D12:D14"/>
    <mergeCell ref="E12:H12"/>
    <mergeCell ref="E13:E14"/>
    <mergeCell ref="F13:H13"/>
    <mergeCell ref="C100:C101"/>
    <mergeCell ref="A17:A18"/>
    <mergeCell ref="C17:C18"/>
    <mergeCell ref="D17:D18"/>
    <mergeCell ref="A19:A20"/>
    <mergeCell ref="C19:C20"/>
    <mergeCell ref="D19:D20"/>
    <mergeCell ref="A40:A42"/>
    <mergeCell ref="C40:C42"/>
    <mergeCell ref="D40:D42"/>
  </mergeCells>
  <printOptions horizontalCentered="1"/>
  <pageMargins left="1.1811023622047245" right="0.3937007874015748" top="1.1811023622047245" bottom="0.7874015748031497" header="0.1968503937007874" footer="0.1968503937007874"/>
  <pageSetup fitToHeight="30" horizontalDpi="600" verticalDpi="600" orientation="landscape" paperSize="9" scale="70" r:id="rId1"/>
  <rowBreaks count="4" manualBreakCount="4">
    <brk id="20" max="7" man="1"/>
    <brk id="68" max="7" man="1"/>
    <brk id="95" max="7" man="1"/>
    <brk id="1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41.421875" style="11" customWidth="1"/>
    <col min="2" max="2" width="27.28125" style="11" customWidth="1"/>
    <col min="3" max="3" width="20.140625" style="11" customWidth="1"/>
    <col min="4" max="4" width="27.28125" style="11" customWidth="1"/>
    <col min="5" max="5" width="34.421875" style="11" customWidth="1"/>
    <col min="6" max="6" width="9.57421875" style="1" bestFit="1" customWidth="1"/>
    <col min="7" max="16384" width="9.140625" style="1" customWidth="1"/>
  </cols>
  <sheetData>
    <row r="1" spans="1:5" ht="20.25">
      <c r="A1" s="101"/>
      <c r="B1" s="101"/>
      <c r="C1" s="101"/>
      <c r="D1" s="243" t="s">
        <v>112</v>
      </c>
      <c r="E1" s="243"/>
    </row>
    <row r="2" spans="1:5" ht="20.25">
      <c r="A2" s="101"/>
      <c r="B2" s="101"/>
      <c r="C2" s="101"/>
      <c r="D2" s="243" t="s">
        <v>113</v>
      </c>
      <c r="E2" s="243"/>
    </row>
    <row r="3" spans="1:5" ht="20.25">
      <c r="A3" s="101"/>
      <c r="B3" s="101"/>
      <c r="C3" s="101"/>
      <c r="D3" s="291" t="s">
        <v>229</v>
      </c>
      <c r="E3" s="291"/>
    </row>
    <row r="4" spans="1:5" ht="20.25">
      <c r="A4" s="101"/>
      <c r="B4" s="101"/>
      <c r="C4" s="101"/>
      <c r="D4" s="101"/>
      <c r="E4" s="101"/>
    </row>
    <row r="5" spans="1:6" ht="20.25">
      <c r="A5" s="101"/>
      <c r="B5" s="101"/>
      <c r="C5" s="101"/>
      <c r="D5" s="244" t="s">
        <v>228</v>
      </c>
      <c r="E5" s="244"/>
      <c r="F5" s="4"/>
    </row>
    <row r="6" spans="1:6" ht="94.5" customHeight="1">
      <c r="A6" s="101"/>
      <c r="B6" s="101"/>
      <c r="C6" s="101"/>
      <c r="D6" s="244" t="s">
        <v>150</v>
      </c>
      <c r="E6" s="244"/>
      <c r="F6" s="4"/>
    </row>
    <row r="7" spans="1:5" ht="20.25">
      <c r="A7" s="101"/>
      <c r="B7" s="101"/>
      <c r="C7" s="101"/>
      <c r="D7" s="101"/>
      <c r="E7" s="101"/>
    </row>
    <row r="8" spans="1:5" s="5" customFormat="1" ht="20.25">
      <c r="A8" s="246" t="s">
        <v>19</v>
      </c>
      <c r="B8" s="246"/>
      <c r="C8" s="246"/>
      <c r="D8" s="246"/>
      <c r="E8" s="246"/>
    </row>
    <row r="9" spans="1:5" s="5" customFormat="1" ht="24" customHeight="1">
      <c r="A9" s="247" t="s">
        <v>153</v>
      </c>
      <c r="B9" s="247"/>
      <c r="C9" s="247"/>
      <c r="D9" s="247"/>
      <c r="E9" s="247"/>
    </row>
    <row r="10" spans="1:5" s="5" customFormat="1" ht="9.75" customHeight="1">
      <c r="A10" s="12"/>
      <c r="B10" s="12"/>
      <c r="C10" s="12"/>
      <c r="D10" s="12"/>
      <c r="E10" s="12"/>
    </row>
    <row r="11" spans="1:5" ht="12.75">
      <c r="A11" s="13"/>
      <c r="B11" s="13"/>
      <c r="C11" s="13"/>
      <c r="D11" s="13"/>
      <c r="E11" s="13"/>
    </row>
    <row r="12" spans="1:5" ht="12.75">
      <c r="A12" s="245"/>
      <c r="B12" s="245" t="s">
        <v>7</v>
      </c>
      <c r="C12" s="245" t="s">
        <v>8</v>
      </c>
      <c r="D12" s="245"/>
      <c r="E12" s="245"/>
    </row>
    <row r="13" spans="1:5" ht="12.75">
      <c r="A13" s="245"/>
      <c r="B13" s="245"/>
      <c r="C13" s="14">
        <v>2017</v>
      </c>
      <c r="D13" s="14">
        <v>2018</v>
      </c>
      <c r="E13" s="14">
        <v>2019</v>
      </c>
    </row>
    <row r="14" spans="1:5" s="2" customFormat="1" ht="12.75">
      <c r="A14" s="14">
        <v>1</v>
      </c>
      <c r="B14" s="14">
        <v>2</v>
      </c>
      <c r="C14" s="14">
        <v>3</v>
      </c>
      <c r="D14" s="14">
        <v>4</v>
      </c>
      <c r="E14" s="14">
        <v>5</v>
      </c>
    </row>
    <row r="15" spans="1:6" ht="12.75">
      <c r="A15" s="15" t="s">
        <v>80</v>
      </c>
      <c r="B15" s="16">
        <f>C15+D15+E15</f>
        <v>2288696.6671514</v>
      </c>
      <c r="C15" s="16">
        <f>'додаток 1.1.ДІБ'!F95+'додаток 1.2.РА'!F148</f>
        <v>760667.5789999999</v>
      </c>
      <c r="D15" s="16">
        <f>'додаток 1.1.ДІБ'!G95+'додаток 1.2.РА'!G148</f>
        <v>744495.3867049998</v>
      </c>
      <c r="E15" s="16">
        <f>'додаток 1.1.ДІБ'!H95+'додаток 1.2.РА'!H148</f>
        <v>783533.7014464</v>
      </c>
      <c r="F15" s="3"/>
    </row>
    <row r="16" spans="1:6" ht="12.75">
      <c r="A16" s="15" t="s">
        <v>81</v>
      </c>
      <c r="B16" s="16"/>
      <c r="C16" s="16"/>
      <c r="D16" s="16"/>
      <c r="E16" s="16"/>
      <c r="F16" s="3"/>
    </row>
    <row r="17" spans="1:6" s="7" customFormat="1" ht="12.75">
      <c r="A17" s="17" t="s">
        <v>82</v>
      </c>
      <c r="B17" s="18">
        <f>C17+D17+E17</f>
        <v>1304.65340266</v>
      </c>
      <c r="C17" s="18">
        <f>'додаток 1.2.РА'!F61+'додаток 1.2.РА'!F67+'додаток 1.2.РА'!F87</f>
        <v>412.231</v>
      </c>
      <c r="D17" s="18">
        <f>C17*1.055</f>
        <v>434.90370499999995</v>
      </c>
      <c r="E17" s="18">
        <f>D17*1.052</f>
        <v>457.51869766</v>
      </c>
      <c r="F17" s="6"/>
    </row>
    <row r="18" spans="1:5" ht="12.75">
      <c r="A18" s="15" t="s">
        <v>9</v>
      </c>
      <c r="B18" s="16">
        <f>C18+D18+E18</f>
        <v>0</v>
      </c>
      <c r="C18" s="16"/>
      <c r="D18" s="16"/>
      <c r="E18" s="16"/>
    </row>
    <row r="19" spans="1:5" ht="12.75">
      <c r="A19" s="15" t="s">
        <v>10</v>
      </c>
      <c r="B19" s="16">
        <f>C19+D19+E19</f>
        <v>0</v>
      </c>
      <c r="C19" s="14"/>
      <c r="D19" s="16"/>
      <c r="E19" s="16"/>
    </row>
    <row r="20" spans="1:5" ht="12.75" customHeight="1">
      <c r="A20" s="15" t="s">
        <v>43</v>
      </c>
      <c r="B20" s="16">
        <f>C20+D20+E20</f>
        <v>0</v>
      </c>
      <c r="C20" s="14"/>
      <c r="D20" s="19"/>
      <c r="E20" s="19"/>
    </row>
    <row r="21" spans="1:5" ht="19.5" customHeight="1">
      <c r="A21" s="15" t="s">
        <v>11</v>
      </c>
      <c r="B21" s="16">
        <f>B15+B18+B19+B20</f>
        <v>2288696.6671514</v>
      </c>
      <c r="C21" s="16">
        <f>C15+C18+C19+C20</f>
        <v>760667.5789999999</v>
      </c>
      <c r="D21" s="16">
        <f>D15+D18+D19+D20</f>
        <v>744495.3867049998</v>
      </c>
      <c r="E21" s="16">
        <f>E15+E18+E19+E20</f>
        <v>783533.7014464</v>
      </c>
    </row>
    <row r="24" spans="1:5" s="5" customFormat="1" ht="20.25">
      <c r="A24" s="101" t="s">
        <v>77</v>
      </c>
      <c r="B24" s="101"/>
      <c r="C24" s="101"/>
      <c r="D24" s="243" t="s">
        <v>147</v>
      </c>
      <c r="E24" s="243"/>
    </row>
  </sheetData>
  <sheetProtection/>
  <mergeCells count="11">
    <mergeCell ref="A12:A13"/>
    <mergeCell ref="C12:E12"/>
    <mergeCell ref="A8:E8"/>
    <mergeCell ref="A9:E9"/>
    <mergeCell ref="B12:B13"/>
    <mergeCell ref="D1:E1"/>
    <mergeCell ref="D2:E2"/>
    <mergeCell ref="D3:E3"/>
    <mergeCell ref="D5:E5"/>
    <mergeCell ref="D6:E6"/>
    <mergeCell ref="D24:E24"/>
  </mergeCells>
  <printOptions horizontalCentered="1"/>
  <pageMargins left="1.1811023622047245" right="0.5905511811023623" top="1.1811023622047245" bottom="0.7874015748031497" header="0.1968503937007874" footer="0.1968503937007874"/>
  <pageSetup fitToHeight="7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0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6.7109375" style="20" customWidth="1"/>
    <col min="2" max="2" width="49.421875" style="36" customWidth="1"/>
    <col min="3" max="3" width="14.421875" style="28" bestFit="1" customWidth="1"/>
    <col min="4" max="4" width="16.421875" style="36" customWidth="1"/>
    <col min="5" max="5" width="16.7109375" style="36" customWidth="1"/>
    <col min="6" max="6" width="17.140625" style="36" customWidth="1"/>
    <col min="7" max="7" width="19.00390625" style="36" customWidth="1"/>
    <col min="8" max="8" width="0.13671875" style="36" customWidth="1"/>
    <col min="9" max="16384" width="9.140625" style="36" customWidth="1"/>
  </cols>
  <sheetData>
    <row r="1" spans="5:7" ht="23.25">
      <c r="E1" s="214" t="s">
        <v>112</v>
      </c>
      <c r="F1" s="214"/>
      <c r="G1" s="56"/>
    </row>
    <row r="2" spans="5:7" ht="23.25">
      <c r="E2" s="214" t="s">
        <v>113</v>
      </c>
      <c r="F2" s="214"/>
      <c r="G2" s="56"/>
    </row>
    <row r="3" spans="5:7" ht="23.25" customHeight="1">
      <c r="E3" s="290" t="s">
        <v>229</v>
      </c>
      <c r="F3" s="290"/>
      <c r="G3" s="290"/>
    </row>
    <row r="4" spans="5:7" ht="23.25">
      <c r="E4" s="56"/>
      <c r="F4" s="56"/>
      <c r="G4" s="56"/>
    </row>
    <row r="5" spans="1:7" ht="23.25">
      <c r="A5" s="36"/>
      <c r="B5" s="8"/>
      <c r="C5" s="21"/>
      <c r="E5" s="215" t="s">
        <v>155</v>
      </c>
      <c r="F5" s="215"/>
      <c r="G5" s="56"/>
    </row>
    <row r="6" spans="1:7" ht="95.25" customHeight="1">
      <c r="A6" s="36"/>
      <c r="B6" s="8"/>
      <c r="C6" s="8"/>
      <c r="D6" s="8"/>
      <c r="E6" s="215" t="s">
        <v>150</v>
      </c>
      <c r="F6" s="215"/>
      <c r="G6" s="215"/>
    </row>
    <row r="7" ht="16.5" customHeight="1">
      <c r="A7" s="36"/>
    </row>
    <row r="8" spans="1:7" s="8" customFormat="1" ht="22.5">
      <c r="A8" s="266" t="s">
        <v>18</v>
      </c>
      <c r="B8" s="266"/>
      <c r="C8" s="266"/>
      <c r="D8" s="266"/>
      <c r="E8" s="266"/>
      <c r="F8" s="266"/>
      <c r="G8" s="266"/>
    </row>
    <row r="9" spans="1:7" s="8" customFormat="1" ht="24" customHeight="1">
      <c r="A9" s="265" t="s">
        <v>157</v>
      </c>
      <c r="B9" s="265"/>
      <c r="C9" s="265"/>
      <c r="D9" s="265"/>
      <c r="E9" s="265"/>
      <c r="F9" s="265"/>
      <c r="G9" s="265"/>
    </row>
    <row r="10" spans="1:7" s="8" customFormat="1" ht="10.5" customHeight="1">
      <c r="A10" s="21"/>
      <c r="B10" s="21"/>
      <c r="C10" s="21"/>
      <c r="D10" s="21"/>
      <c r="E10" s="21"/>
      <c r="F10" s="21"/>
      <c r="G10" s="21"/>
    </row>
    <row r="12" spans="1:8" ht="12.75">
      <c r="A12" s="213" t="s">
        <v>0</v>
      </c>
      <c r="B12" s="213" t="s">
        <v>12</v>
      </c>
      <c r="C12" s="213" t="s">
        <v>13</v>
      </c>
      <c r="D12" s="213" t="s">
        <v>16</v>
      </c>
      <c r="E12" s="213"/>
      <c r="F12" s="213"/>
      <c r="G12" s="213"/>
      <c r="H12" s="29"/>
    </row>
    <row r="13" spans="1:8" ht="12.75">
      <c r="A13" s="213"/>
      <c r="B13" s="213"/>
      <c r="C13" s="213"/>
      <c r="D13" s="213" t="s">
        <v>14</v>
      </c>
      <c r="E13" s="213" t="s">
        <v>15</v>
      </c>
      <c r="F13" s="213"/>
      <c r="G13" s="213"/>
      <c r="H13" s="29"/>
    </row>
    <row r="14" spans="1:8" ht="24" customHeight="1">
      <c r="A14" s="213"/>
      <c r="B14" s="213"/>
      <c r="C14" s="213"/>
      <c r="D14" s="213"/>
      <c r="E14" s="53">
        <v>2017</v>
      </c>
      <c r="F14" s="53">
        <v>2018</v>
      </c>
      <c r="G14" s="53">
        <v>2019</v>
      </c>
      <c r="H14" s="29"/>
    </row>
    <row r="15" spans="1:8" s="28" customFormat="1" ht="12.7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/>
    </row>
    <row r="16" spans="1:8" s="28" customFormat="1" ht="12.75" customHeight="1">
      <c r="A16" s="248" t="s">
        <v>74</v>
      </c>
      <c r="B16" s="249"/>
      <c r="C16" s="249"/>
      <c r="D16" s="249"/>
      <c r="E16" s="249"/>
      <c r="F16" s="249"/>
      <c r="G16" s="250"/>
      <c r="H16" s="54"/>
    </row>
    <row r="17" spans="1:8" s="28" customFormat="1" ht="12.75">
      <c r="A17" s="264" t="s">
        <v>144</v>
      </c>
      <c r="B17" s="264"/>
      <c r="C17" s="264"/>
      <c r="D17" s="264"/>
      <c r="E17" s="264"/>
      <c r="F17" s="264"/>
      <c r="G17" s="264"/>
      <c r="H17" s="53"/>
    </row>
    <row r="18" spans="1:8" s="28" customFormat="1" ht="12.75" customHeight="1">
      <c r="A18" s="257" t="s">
        <v>75</v>
      </c>
      <c r="B18" s="52"/>
      <c r="C18" s="52"/>
      <c r="D18" s="52"/>
      <c r="E18" s="52"/>
      <c r="F18" s="52"/>
      <c r="G18" s="52"/>
      <c r="H18" s="53"/>
    </row>
    <row r="19" spans="1:8" s="28" customFormat="1" ht="25.5">
      <c r="A19" s="258"/>
      <c r="B19" s="50" t="s">
        <v>83</v>
      </c>
      <c r="C19" s="52" t="s">
        <v>125</v>
      </c>
      <c r="D19" s="37">
        <f>E19+F19+G19</f>
        <v>170</v>
      </c>
      <c r="E19" s="52">
        <f>168+2</f>
        <v>170</v>
      </c>
      <c r="F19" s="52"/>
      <c r="G19" s="52"/>
      <c r="H19" s="53"/>
    </row>
    <row r="20" spans="1:8" s="28" customFormat="1" ht="25.5">
      <c r="A20" s="259"/>
      <c r="B20" s="50" t="s">
        <v>130</v>
      </c>
      <c r="C20" s="52" t="s">
        <v>79</v>
      </c>
      <c r="D20" s="37">
        <v>2</v>
      </c>
      <c r="E20" s="52">
        <v>2</v>
      </c>
      <c r="F20" s="52"/>
      <c r="G20" s="52"/>
      <c r="H20" s="53"/>
    </row>
    <row r="21" spans="1:8" s="28" customFormat="1" ht="12.75" customHeight="1">
      <c r="A21" s="254" t="s">
        <v>158</v>
      </c>
      <c r="B21" s="255"/>
      <c r="C21" s="255"/>
      <c r="D21" s="255"/>
      <c r="E21" s="255"/>
      <c r="F21" s="255"/>
      <c r="G21" s="256"/>
      <c r="H21" s="53"/>
    </row>
    <row r="22" spans="1:8" s="28" customFormat="1" ht="12.75" customHeight="1">
      <c r="A22" s="260" t="s">
        <v>144</v>
      </c>
      <c r="B22" s="261"/>
      <c r="C22" s="261"/>
      <c r="D22" s="261"/>
      <c r="E22" s="261"/>
      <c r="F22" s="261"/>
      <c r="G22" s="262"/>
      <c r="H22" s="53"/>
    </row>
    <row r="23" spans="1:8" s="28" customFormat="1" ht="12.75" customHeight="1">
      <c r="A23" s="257" t="s">
        <v>47</v>
      </c>
      <c r="B23" s="52"/>
      <c r="C23" s="53"/>
      <c r="D23" s="53"/>
      <c r="E23" s="53"/>
      <c r="F23" s="53"/>
      <c r="G23" s="53"/>
      <c r="H23" s="53"/>
    </row>
    <row r="24" spans="1:8" s="28" customFormat="1" ht="15" customHeight="1">
      <c r="A24" s="258"/>
      <c r="B24" s="50" t="s">
        <v>148</v>
      </c>
      <c r="C24" s="52" t="s">
        <v>78</v>
      </c>
      <c r="D24" s="26">
        <v>5323.3</v>
      </c>
      <c r="E24" s="38">
        <v>5415.8</v>
      </c>
      <c r="F24" s="38">
        <v>5415.8</v>
      </c>
      <c r="G24" s="38">
        <v>5415.8</v>
      </c>
      <c r="H24" s="38">
        <v>5323.3</v>
      </c>
    </row>
    <row r="25" spans="1:8" s="28" customFormat="1" ht="12.75">
      <c r="A25" s="258"/>
      <c r="B25" s="50" t="s">
        <v>115</v>
      </c>
      <c r="C25" s="52" t="s">
        <v>33</v>
      </c>
      <c r="D25" s="37">
        <v>37</v>
      </c>
      <c r="E25" s="37">
        <v>37</v>
      </c>
      <c r="F25" s="37">
        <v>37</v>
      </c>
      <c r="G25" s="37">
        <v>37</v>
      </c>
      <c r="H25" s="38"/>
    </row>
    <row r="26" spans="1:8" s="28" customFormat="1" ht="25.5">
      <c r="A26" s="258"/>
      <c r="B26" s="50" t="s">
        <v>164</v>
      </c>
      <c r="C26" s="52" t="s">
        <v>165</v>
      </c>
      <c r="D26" s="27">
        <v>17.313</v>
      </c>
      <c r="E26" s="27">
        <v>17.313</v>
      </c>
      <c r="F26" s="27">
        <v>17.313</v>
      </c>
      <c r="G26" s="27">
        <v>17.313</v>
      </c>
      <c r="H26" s="38"/>
    </row>
    <row r="27" spans="1:8" s="28" customFormat="1" ht="25.5">
      <c r="A27" s="258"/>
      <c r="B27" s="25" t="s">
        <v>94</v>
      </c>
      <c r="C27" s="53" t="s">
        <v>33</v>
      </c>
      <c r="D27" s="37">
        <f>E27</f>
        <v>7009</v>
      </c>
      <c r="E27" s="37">
        <f>181+6828</f>
        <v>7009</v>
      </c>
      <c r="F27" s="37">
        <v>7009</v>
      </c>
      <c r="G27" s="37">
        <v>7009</v>
      </c>
      <c r="H27" s="53"/>
    </row>
    <row r="28" spans="1:8" s="28" customFormat="1" ht="12.75">
      <c r="A28" s="258"/>
      <c r="B28" s="25" t="s">
        <v>44</v>
      </c>
      <c r="C28" s="52" t="s">
        <v>33</v>
      </c>
      <c r="D28" s="52">
        <v>41135</v>
      </c>
      <c r="E28" s="52">
        <v>41135</v>
      </c>
      <c r="F28" s="52">
        <v>41135</v>
      </c>
      <c r="G28" s="52">
        <v>41135</v>
      </c>
      <c r="H28" s="53"/>
    </row>
    <row r="29" spans="1:8" s="28" customFormat="1" ht="12.75">
      <c r="A29" s="258"/>
      <c r="B29" s="25" t="s">
        <v>45</v>
      </c>
      <c r="C29" s="52" t="s">
        <v>35</v>
      </c>
      <c r="D29" s="41">
        <v>41.6</v>
      </c>
      <c r="E29" s="41">
        <v>41.6</v>
      </c>
      <c r="F29" s="41">
        <v>41.6</v>
      </c>
      <c r="G29" s="41">
        <v>41.6</v>
      </c>
      <c r="H29" s="53"/>
    </row>
    <row r="30" spans="1:8" s="28" customFormat="1" ht="12.75">
      <c r="A30" s="258"/>
      <c r="B30" s="25" t="s">
        <v>46</v>
      </c>
      <c r="C30" s="52" t="s">
        <v>35</v>
      </c>
      <c r="D30" s="52">
        <v>12.6</v>
      </c>
      <c r="E30" s="52">
        <v>12.6</v>
      </c>
      <c r="F30" s="52">
        <v>12.6</v>
      </c>
      <c r="G30" s="52">
        <v>12.6</v>
      </c>
      <c r="H30" s="53"/>
    </row>
    <row r="31" spans="1:8" s="28" customFormat="1" ht="12.75">
      <c r="A31" s="258"/>
      <c r="B31" s="25" t="s">
        <v>127</v>
      </c>
      <c r="C31" s="52" t="s">
        <v>35</v>
      </c>
      <c r="D31" s="52">
        <v>5.42</v>
      </c>
      <c r="E31" s="52">
        <v>5.42</v>
      </c>
      <c r="F31" s="52">
        <v>5.42</v>
      </c>
      <c r="G31" s="52">
        <v>5.42</v>
      </c>
      <c r="H31" s="53"/>
    </row>
    <row r="32" spans="1:8" s="28" customFormat="1" ht="12.75">
      <c r="A32" s="258"/>
      <c r="B32" s="25" t="s">
        <v>24</v>
      </c>
      <c r="C32" s="52" t="s">
        <v>33</v>
      </c>
      <c r="D32" s="52">
        <v>37</v>
      </c>
      <c r="E32" s="52">
        <v>38</v>
      </c>
      <c r="F32" s="52">
        <v>37</v>
      </c>
      <c r="G32" s="52">
        <v>37</v>
      </c>
      <c r="H32" s="53"/>
    </row>
    <row r="33" spans="1:8" s="28" customFormat="1" ht="25.5">
      <c r="A33" s="258"/>
      <c r="B33" s="25" t="s">
        <v>160</v>
      </c>
      <c r="C33" s="52" t="s">
        <v>33</v>
      </c>
      <c r="D33" s="52">
        <v>14</v>
      </c>
      <c r="E33" s="52">
        <v>14</v>
      </c>
      <c r="F33" s="52">
        <v>14</v>
      </c>
      <c r="G33" s="52">
        <v>14</v>
      </c>
      <c r="H33" s="53"/>
    </row>
    <row r="34" spans="1:8" s="28" customFormat="1" ht="12.75">
      <c r="A34" s="258"/>
      <c r="B34" s="25" t="s">
        <v>126</v>
      </c>
      <c r="C34" s="52" t="s">
        <v>33</v>
      </c>
      <c r="D34" s="52">
        <v>118</v>
      </c>
      <c r="E34" s="52">
        <v>118</v>
      </c>
      <c r="F34" s="52">
        <v>118</v>
      </c>
      <c r="G34" s="52">
        <v>118</v>
      </c>
      <c r="H34" s="53"/>
    </row>
    <row r="35" spans="1:8" s="28" customFormat="1" ht="12.75">
      <c r="A35" s="258"/>
      <c r="B35" s="25" t="s">
        <v>60</v>
      </c>
      <c r="C35" s="52" t="s">
        <v>35</v>
      </c>
      <c r="D35" s="52">
        <v>280</v>
      </c>
      <c r="E35" s="52">
        <v>280</v>
      </c>
      <c r="F35" s="52">
        <v>280</v>
      </c>
      <c r="G35" s="52">
        <v>280</v>
      </c>
      <c r="H35" s="53"/>
    </row>
    <row r="36" spans="1:8" s="28" customFormat="1" ht="12.75" customHeight="1">
      <c r="A36" s="263" t="s">
        <v>48</v>
      </c>
      <c r="B36" s="25"/>
      <c r="C36" s="53"/>
      <c r="D36" s="53"/>
      <c r="E36" s="53"/>
      <c r="F36" s="53"/>
      <c r="G36" s="53"/>
      <c r="H36" s="53"/>
    </row>
    <row r="37" spans="1:8" s="28" customFormat="1" ht="12.75">
      <c r="A37" s="263"/>
      <c r="B37" s="25" t="s">
        <v>88</v>
      </c>
      <c r="C37" s="52" t="s">
        <v>34</v>
      </c>
      <c r="D37" s="37">
        <f>E37+F37+G37</f>
        <v>40123842</v>
      </c>
      <c r="E37" s="37">
        <v>13374614</v>
      </c>
      <c r="F37" s="37">
        <v>13374614</v>
      </c>
      <c r="G37" s="37">
        <v>13374614</v>
      </c>
      <c r="H37" s="53"/>
    </row>
    <row r="38" spans="1:8" s="28" customFormat="1" ht="12.75">
      <c r="A38" s="263"/>
      <c r="B38" s="50" t="s">
        <v>23</v>
      </c>
      <c r="C38" s="52" t="s">
        <v>34</v>
      </c>
      <c r="D38" s="37">
        <f>E38+F38+G38</f>
        <v>1929780</v>
      </c>
      <c r="E38" s="37">
        <v>643260</v>
      </c>
      <c r="F38" s="37">
        <v>643260</v>
      </c>
      <c r="G38" s="37">
        <v>643260</v>
      </c>
      <c r="H38" s="53"/>
    </row>
    <row r="39" spans="1:8" s="28" customFormat="1" ht="12.75">
      <c r="A39" s="263"/>
      <c r="B39" s="25" t="s">
        <v>49</v>
      </c>
      <c r="C39" s="52" t="s">
        <v>34</v>
      </c>
      <c r="D39" s="37">
        <f>E39+F39+G39</f>
        <v>308994</v>
      </c>
      <c r="E39" s="37">
        <v>102998</v>
      </c>
      <c r="F39" s="37">
        <v>102998</v>
      </c>
      <c r="G39" s="37">
        <v>102998</v>
      </c>
      <c r="H39" s="37">
        <v>98810</v>
      </c>
    </row>
    <row r="40" spans="1:8" s="28" customFormat="1" ht="12.75">
      <c r="A40" s="263"/>
      <c r="B40" s="25" t="s">
        <v>50</v>
      </c>
      <c r="C40" s="52" t="s">
        <v>34</v>
      </c>
      <c r="D40" s="37">
        <f>E40+F40+G40</f>
        <v>159348</v>
      </c>
      <c r="E40" s="37">
        <v>53116</v>
      </c>
      <c r="F40" s="37">
        <v>53116</v>
      </c>
      <c r="G40" s="37">
        <v>53116</v>
      </c>
      <c r="H40" s="37">
        <v>50956</v>
      </c>
    </row>
    <row r="41" spans="1:8" s="28" customFormat="1" ht="12.75">
      <c r="A41" s="263"/>
      <c r="B41" s="25" t="s">
        <v>51</v>
      </c>
      <c r="C41" s="52" t="s">
        <v>34</v>
      </c>
      <c r="D41" s="37">
        <f>E41+F41+G41</f>
        <v>1750392</v>
      </c>
      <c r="E41" s="37">
        <v>583464</v>
      </c>
      <c r="F41" s="37">
        <v>583464</v>
      </c>
      <c r="G41" s="37">
        <v>583464</v>
      </c>
      <c r="H41" s="37">
        <v>499200</v>
      </c>
    </row>
    <row r="42" spans="1:8" s="28" customFormat="1" ht="12.75">
      <c r="A42" s="263" t="s">
        <v>52</v>
      </c>
      <c r="B42" s="25"/>
      <c r="C42" s="53"/>
      <c r="D42" s="53"/>
      <c r="E42" s="53"/>
      <c r="F42" s="53"/>
      <c r="G42" s="53"/>
      <c r="H42" s="53"/>
    </row>
    <row r="43" spans="1:8" s="28" customFormat="1" ht="12.75">
      <c r="A43" s="263"/>
      <c r="B43" s="25" t="s">
        <v>53</v>
      </c>
      <c r="C43" s="52" t="s">
        <v>36</v>
      </c>
      <c r="D43" s="26">
        <f>E43+F43+G43</f>
        <v>4693.200000000001</v>
      </c>
      <c r="E43" s="26">
        <v>1564.4</v>
      </c>
      <c r="F43" s="26">
        <v>1564.4</v>
      </c>
      <c r="G43" s="26">
        <v>1564.4</v>
      </c>
      <c r="H43" s="53"/>
    </row>
    <row r="44" spans="1:8" s="28" customFormat="1" ht="12.75">
      <c r="A44" s="263"/>
      <c r="B44" s="25" t="s">
        <v>54</v>
      </c>
      <c r="C44" s="52" t="s">
        <v>36</v>
      </c>
      <c r="D44" s="26">
        <f>E44+F44+G44</f>
        <v>6521.400000000001</v>
      </c>
      <c r="E44" s="26">
        <v>2173.8</v>
      </c>
      <c r="F44" s="26">
        <v>2173.8</v>
      </c>
      <c r="G44" s="26">
        <v>2173.8</v>
      </c>
      <c r="H44" s="53"/>
    </row>
    <row r="45" spans="1:8" s="28" customFormat="1" ht="12.75">
      <c r="A45" s="263"/>
      <c r="B45" s="25" t="s">
        <v>55</v>
      </c>
      <c r="C45" s="52" t="s">
        <v>36</v>
      </c>
      <c r="D45" s="26">
        <f>E45+F45+G45</f>
        <v>28458.33</v>
      </c>
      <c r="E45" s="26">
        <v>9486.11</v>
      </c>
      <c r="F45" s="26">
        <v>9486.11</v>
      </c>
      <c r="G45" s="26">
        <v>9486.11</v>
      </c>
      <c r="H45" s="53"/>
    </row>
    <row r="46" spans="1:8" s="28" customFormat="1" ht="25.5">
      <c r="A46" s="263"/>
      <c r="B46" s="25" t="s">
        <v>162</v>
      </c>
      <c r="C46" s="52" t="s">
        <v>36</v>
      </c>
      <c r="D46" s="26">
        <f>E46+F46+G46</f>
        <v>29046</v>
      </c>
      <c r="E46" s="26">
        <v>9682</v>
      </c>
      <c r="F46" s="26">
        <v>9682</v>
      </c>
      <c r="G46" s="26">
        <v>9682</v>
      </c>
      <c r="H46" s="53"/>
    </row>
    <row r="47" spans="1:8" s="28" customFormat="1" ht="12.75" customHeight="1">
      <c r="A47" s="257" t="s">
        <v>56</v>
      </c>
      <c r="B47" s="25"/>
      <c r="C47" s="53"/>
      <c r="D47" s="53"/>
      <c r="E47" s="53"/>
      <c r="F47" s="53"/>
      <c r="G47" s="53"/>
      <c r="H47" s="53"/>
    </row>
    <row r="48" spans="1:8" s="28" customFormat="1" ht="12.75">
      <c r="A48" s="258"/>
      <c r="B48" s="25" t="s">
        <v>90</v>
      </c>
      <c r="C48" s="52" t="s">
        <v>78</v>
      </c>
      <c r="D48" s="27">
        <f>E48+F48+G48</f>
        <v>2236.008</v>
      </c>
      <c r="E48" s="27">
        <v>745.336</v>
      </c>
      <c r="F48" s="27">
        <v>745.336</v>
      </c>
      <c r="G48" s="27">
        <v>745.336</v>
      </c>
      <c r="H48" s="53"/>
    </row>
    <row r="49" spans="1:8" s="28" customFormat="1" ht="12.75">
      <c r="A49" s="258"/>
      <c r="B49" s="25" t="s">
        <v>142</v>
      </c>
      <c r="C49" s="52" t="s">
        <v>78</v>
      </c>
      <c r="D49" s="26">
        <f>E49+F49+G49</f>
        <v>363.666</v>
      </c>
      <c r="E49" s="27">
        <v>121.222</v>
      </c>
      <c r="F49" s="27">
        <v>121.222</v>
      </c>
      <c r="G49" s="27">
        <v>121.222</v>
      </c>
      <c r="H49" s="53"/>
    </row>
    <row r="50" spans="1:8" s="28" customFormat="1" ht="12.75">
      <c r="A50" s="258"/>
      <c r="B50" s="25" t="s">
        <v>114</v>
      </c>
      <c r="C50" s="52" t="s">
        <v>78</v>
      </c>
      <c r="D50" s="52">
        <f>E50</f>
        <v>93.911</v>
      </c>
      <c r="E50" s="35">
        <v>93.911</v>
      </c>
      <c r="F50" s="35">
        <v>93.911</v>
      </c>
      <c r="G50" s="35">
        <v>93.911</v>
      </c>
      <c r="H50" s="53"/>
    </row>
    <row r="51" spans="1:8" s="28" customFormat="1" ht="12.75">
      <c r="A51" s="258"/>
      <c r="B51" s="25" t="s">
        <v>92</v>
      </c>
      <c r="C51" s="52" t="s">
        <v>33</v>
      </c>
      <c r="D51" s="37">
        <f>E51+F51+G51</f>
        <v>108</v>
      </c>
      <c r="E51" s="52">
        <v>36</v>
      </c>
      <c r="F51" s="52">
        <v>36</v>
      </c>
      <c r="G51" s="52">
        <v>36</v>
      </c>
      <c r="H51" s="53"/>
    </row>
    <row r="52" spans="1:8" s="28" customFormat="1" ht="12.75">
      <c r="A52" s="258"/>
      <c r="B52" s="25" t="s">
        <v>20</v>
      </c>
      <c r="C52" s="52" t="s">
        <v>21</v>
      </c>
      <c r="D52" s="26">
        <f>E52+F52+G52</f>
        <v>143724.48</v>
      </c>
      <c r="E52" s="26">
        <v>47908.16</v>
      </c>
      <c r="F52" s="26">
        <v>47908.16</v>
      </c>
      <c r="G52" s="26">
        <v>47908.16</v>
      </c>
      <c r="H52" s="53"/>
    </row>
    <row r="53" spans="1:8" s="28" customFormat="1" ht="12.75">
      <c r="A53" s="258"/>
      <c r="B53" s="25" t="s">
        <v>57</v>
      </c>
      <c r="C53" s="52" t="s">
        <v>96</v>
      </c>
      <c r="D53" s="52">
        <v>614</v>
      </c>
      <c r="E53" s="52">
        <v>614</v>
      </c>
      <c r="F53" s="52">
        <v>614</v>
      </c>
      <c r="G53" s="52">
        <v>614</v>
      </c>
      <c r="H53" s="53"/>
    </row>
    <row r="54" spans="1:8" s="28" customFormat="1" ht="25.5">
      <c r="A54" s="258"/>
      <c r="B54" s="25" t="s">
        <v>163</v>
      </c>
      <c r="C54" s="52" t="s">
        <v>33</v>
      </c>
      <c r="D54" s="39">
        <v>959</v>
      </c>
      <c r="E54" s="39">
        <v>959</v>
      </c>
      <c r="F54" s="39">
        <v>959</v>
      </c>
      <c r="G54" s="39">
        <v>959</v>
      </c>
      <c r="H54" s="53"/>
    </row>
    <row r="55" spans="1:8" s="28" customFormat="1" ht="12.75" customHeight="1">
      <c r="A55" s="258"/>
      <c r="B55" s="63" t="s">
        <v>32</v>
      </c>
      <c r="C55" s="52" t="s">
        <v>35</v>
      </c>
      <c r="D55" s="52">
        <f>391.3+41.6</f>
        <v>432.90000000000003</v>
      </c>
      <c r="E55" s="52">
        <f>391.3+41.6</f>
        <v>432.90000000000003</v>
      </c>
      <c r="F55" s="52">
        <f>391.3+41.6</f>
        <v>432.90000000000003</v>
      </c>
      <c r="G55" s="52">
        <f>391.3+41.6</f>
        <v>432.90000000000003</v>
      </c>
      <c r="H55" s="53"/>
    </row>
    <row r="56" spans="1:8" s="28" customFormat="1" ht="12.75">
      <c r="A56" s="258"/>
      <c r="B56" s="25" t="s">
        <v>58</v>
      </c>
      <c r="C56" s="52" t="s">
        <v>33</v>
      </c>
      <c r="D56" s="52">
        <v>37</v>
      </c>
      <c r="E56" s="52">
        <v>38</v>
      </c>
      <c r="F56" s="52">
        <v>37</v>
      </c>
      <c r="G56" s="52">
        <v>37</v>
      </c>
      <c r="H56" s="53"/>
    </row>
    <row r="57" spans="1:8" s="28" customFormat="1" ht="25.5">
      <c r="A57" s="258"/>
      <c r="B57" s="25" t="s">
        <v>161</v>
      </c>
      <c r="C57" s="52" t="s">
        <v>78</v>
      </c>
      <c r="D57" s="26">
        <f>E57+F57+G57</f>
        <v>1.6500000000000001</v>
      </c>
      <c r="E57" s="52">
        <v>0.55</v>
      </c>
      <c r="F57" s="52">
        <v>0.55</v>
      </c>
      <c r="G57" s="52">
        <v>0.55</v>
      </c>
      <c r="H57" s="53"/>
    </row>
    <row r="58" spans="1:8" s="28" customFormat="1" ht="12.75">
      <c r="A58" s="258"/>
      <c r="B58" s="25" t="s">
        <v>59</v>
      </c>
      <c r="C58" s="52" t="s">
        <v>33</v>
      </c>
      <c r="D58" s="52">
        <v>9</v>
      </c>
      <c r="E58" s="52">
        <v>9</v>
      </c>
      <c r="F58" s="52">
        <v>9</v>
      </c>
      <c r="G58" s="52">
        <v>9</v>
      </c>
      <c r="H58" s="53"/>
    </row>
    <row r="59" spans="1:8" s="28" customFormat="1" ht="12.75">
      <c r="A59" s="258"/>
      <c r="B59" s="50" t="s">
        <v>41</v>
      </c>
      <c r="C59" s="52" t="s">
        <v>33</v>
      </c>
      <c r="D59" s="52">
        <f>E59+F59+G59</f>
        <v>10296</v>
      </c>
      <c r="E59" s="52">
        <v>3432</v>
      </c>
      <c r="F59" s="52">
        <v>3432</v>
      </c>
      <c r="G59" s="52">
        <v>3432</v>
      </c>
      <c r="H59" s="53"/>
    </row>
    <row r="60" spans="1:8" s="28" customFormat="1" ht="12.75" customHeight="1">
      <c r="A60" s="263" t="s">
        <v>61</v>
      </c>
      <c r="B60" s="50"/>
      <c r="C60" s="53"/>
      <c r="D60" s="53"/>
      <c r="E60" s="53"/>
      <c r="F60" s="53"/>
      <c r="G60" s="53">
        <v>5</v>
      </c>
      <c r="H60" s="53"/>
    </row>
    <row r="61" spans="1:8" s="28" customFormat="1" ht="25.5">
      <c r="A61" s="263"/>
      <c r="B61" s="25" t="s">
        <v>110</v>
      </c>
      <c r="C61" s="53" t="s">
        <v>33</v>
      </c>
      <c r="D61" s="37">
        <f>SUM(E61:G61)</f>
        <v>66</v>
      </c>
      <c r="E61" s="52">
        <v>22</v>
      </c>
      <c r="F61" s="52">
        <v>22</v>
      </c>
      <c r="G61" s="52">
        <v>22</v>
      </c>
      <c r="H61" s="53"/>
    </row>
    <row r="62" spans="1:8" s="28" customFormat="1" ht="12.75" customHeight="1">
      <c r="A62" s="263"/>
      <c r="B62" s="63" t="s">
        <v>42</v>
      </c>
      <c r="C62" s="60" t="s">
        <v>33</v>
      </c>
      <c r="D62" s="66">
        <f aca="true" t="shared" si="0" ref="D62:D71">E62+F62+G62</f>
        <v>39</v>
      </c>
      <c r="E62" s="66">
        <v>13</v>
      </c>
      <c r="F62" s="66">
        <v>13</v>
      </c>
      <c r="G62" s="66">
        <v>13</v>
      </c>
      <c r="H62" s="53"/>
    </row>
    <row r="63" spans="1:8" s="28" customFormat="1" ht="25.5">
      <c r="A63" s="263"/>
      <c r="B63" s="63" t="s">
        <v>159</v>
      </c>
      <c r="C63" s="60" t="s">
        <v>33</v>
      </c>
      <c r="D63" s="66">
        <f t="shared" si="0"/>
        <v>18</v>
      </c>
      <c r="E63" s="66">
        <f>7-1</f>
        <v>6</v>
      </c>
      <c r="F63" s="66">
        <f>7-1</f>
        <v>6</v>
      </c>
      <c r="G63" s="66">
        <f>7-1</f>
        <v>6</v>
      </c>
      <c r="H63" s="53"/>
    </row>
    <row r="64" spans="1:8" s="28" customFormat="1" ht="12.75">
      <c r="A64" s="263"/>
      <c r="B64" s="81" t="s">
        <v>205</v>
      </c>
      <c r="C64" s="60" t="s">
        <v>33</v>
      </c>
      <c r="D64" s="66">
        <f t="shared" si="0"/>
        <v>3</v>
      </c>
      <c r="E64" s="66">
        <v>1</v>
      </c>
      <c r="F64" s="66">
        <v>1</v>
      </c>
      <c r="G64" s="66">
        <v>1</v>
      </c>
      <c r="H64" s="53"/>
    </row>
    <row r="65" spans="1:8" s="28" customFormat="1" ht="12.75">
      <c r="A65" s="263"/>
      <c r="B65" s="81" t="s">
        <v>207</v>
      </c>
      <c r="C65" s="60" t="s">
        <v>33</v>
      </c>
      <c r="D65" s="66">
        <f t="shared" si="0"/>
        <v>2157</v>
      </c>
      <c r="E65" s="66">
        <v>719</v>
      </c>
      <c r="F65" s="66">
        <v>719</v>
      </c>
      <c r="G65" s="66">
        <v>719</v>
      </c>
      <c r="H65" s="53"/>
    </row>
    <row r="66" spans="1:8" s="28" customFormat="1" ht="12.75">
      <c r="A66" s="263"/>
      <c r="B66" s="25" t="s">
        <v>166</v>
      </c>
      <c r="C66" s="52" t="s">
        <v>33</v>
      </c>
      <c r="D66" s="37">
        <f t="shared" si="0"/>
        <v>5703</v>
      </c>
      <c r="E66" s="37">
        <v>1901</v>
      </c>
      <c r="F66" s="37">
        <v>1901</v>
      </c>
      <c r="G66" s="37">
        <v>1901</v>
      </c>
      <c r="H66" s="53"/>
    </row>
    <row r="67" spans="1:8" s="28" customFormat="1" ht="12.75">
      <c r="A67" s="263"/>
      <c r="B67" s="84" t="s">
        <v>206</v>
      </c>
      <c r="C67" s="52" t="s">
        <v>33</v>
      </c>
      <c r="D67" s="37">
        <f t="shared" si="0"/>
        <v>432</v>
      </c>
      <c r="E67" s="37">
        <v>144</v>
      </c>
      <c r="F67" s="37">
        <v>144</v>
      </c>
      <c r="G67" s="37">
        <v>144</v>
      </c>
      <c r="H67" s="53"/>
    </row>
    <row r="68" spans="1:8" s="28" customFormat="1" ht="21" customHeight="1">
      <c r="A68" s="263"/>
      <c r="B68" s="25" t="s">
        <v>111</v>
      </c>
      <c r="C68" s="52" t="s">
        <v>33</v>
      </c>
      <c r="D68" s="37">
        <f t="shared" si="0"/>
        <v>225</v>
      </c>
      <c r="E68" s="37">
        <v>75</v>
      </c>
      <c r="F68" s="37">
        <v>75</v>
      </c>
      <c r="G68" s="37">
        <v>75</v>
      </c>
      <c r="H68" s="53"/>
    </row>
    <row r="69" spans="1:8" s="28" customFormat="1" ht="25.5">
      <c r="A69" s="263"/>
      <c r="B69" s="25" t="s">
        <v>167</v>
      </c>
      <c r="C69" s="52" t="s">
        <v>33</v>
      </c>
      <c r="D69" s="37">
        <f t="shared" si="0"/>
        <v>126</v>
      </c>
      <c r="E69" s="37">
        <v>42</v>
      </c>
      <c r="F69" s="37">
        <v>42</v>
      </c>
      <c r="G69" s="37">
        <v>42</v>
      </c>
      <c r="H69" s="53"/>
    </row>
    <row r="70" spans="1:8" s="28" customFormat="1" ht="25.5">
      <c r="A70" s="263"/>
      <c r="B70" s="25" t="s">
        <v>168</v>
      </c>
      <c r="C70" s="52" t="s">
        <v>78</v>
      </c>
      <c r="D70" s="38">
        <f t="shared" si="0"/>
        <v>6.6000000000000005</v>
      </c>
      <c r="E70" s="38">
        <v>2.2</v>
      </c>
      <c r="F70" s="38">
        <v>2.2</v>
      </c>
      <c r="G70" s="38">
        <v>2.2</v>
      </c>
      <c r="H70" s="37">
        <v>600</v>
      </c>
    </row>
    <row r="71" spans="1:8" s="28" customFormat="1" ht="12.75">
      <c r="A71" s="263"/>
      <c r="B71" s="25" t="s">
        <v>169</v>
      </c>
      <c r="C71" s="52" t="s">
        <v>33</v>
      </c>
      <c r="D71" s="37">
        <f t="shared" si="0"/>
        <v>663</v>
      </c>
      <c r="E71" s="37">
        <v>221</v>
      </c>
      <c r="F71" s="37">
        <v>221</v>
      </c>
      <c r="G71" s="37">
        <v>221</v>
      </c>
      <c r="H71" s="37">
        <v>3638</v>
      </c>
    </row>
    <row r="72" spans="1:8" s="28" customFormat="1" ht="11.25" customHeight="1">
      <c r="A72" s="257" t="s">
        <v>170</v>
      </c>
      <c r="B72" s="25"/>
      <c r="C72" s="52"/>
      <c r="D72" s="37"/>
      <c r="E72" s="37"/>
      <c r="F72" s="37"/>
      <c r="G72" s="37"/>
      <c r="H72" s="59"/>
    </row>
    <row r="73" spans="1:8" s="28" customFormat="1" ht="12.75" customHeight="1">
      <c r="A73" s="258"/>
      <c r="B73" s="84" t="s">
        <v>204</v>
      </c>
      <c r="C73" s="52" t="s">
        <v>33</v>
      </c>
      <c r="D73" s="37">
        <v>37</v>
      </c>
      <c r="E73" s="37">
        <v>37</v>
      </c>
      <c r="F73" s="37">
        <v>37</v>
      </c>
      <c r="G73" s="37">
        <v>37</v>
      </c>
      <c r="H73" s="59"/>
    </row>
    <row r="74" spans="1:8" s="28" customFormat="1" ht="12.75">
      <c r="A74" s="258"/>
      <c r="B74" s="25" t="s">
        <v>171</v>
      </c>
      <c r="C74" s="52" t="s">
        <v>33</v>
      </c>
      <c r="D74" s="37">
        <v>8</v>
      </c>
      <c r="E74" s="37">
        <v>8</v>
      </c>
      <c r="F74" s="37">
        <v>8</v>
      </c>
      <c r="G74" s="37">
        <v>8</v>
      </c>
      <c r="H74" s="59"/>
    </row>
    <row r="75" spans="1:8" s="28" customFormat="1" ht="15.75" customHeight="1">
      <c r="A75" s="259"/>
      <c r="B75" s="25" t="s">
        <v>172</v>
      </c>
      <c r="C75" s="52" t="s">
        <v>33</v>
      </c>
      <c r="D75" s="37">
        <v>11</v>
      </c>
      <c r="E75" s="37">
        <v>11</v>
      </c>
      <c r="F75" s="37">
        <v>11</v>
      </c>
      <c r="G75" s="37">
        <v>11</v>
      </c>
      <c r="H75" s="59"/>
    </row>
    <row r="76" spans="1:8" s="28" customFormat="1" ht="15.75" customHeight="1">
      <c r="A76" s="248" t="s">
        <v>208</v>
      </c>
      <c r="B76" s="249"/>
      <c r="C76" s="249"/>
      <c r="D76" s="249"/>
      <c r="E76" s="249"/>
      <c r="F76" s="249"/>
      <c r="G76" s="250"/>
      <c r="H76" s="59"/>
    </row>
    <row r="77" spans="1:8" s="28" customFormat="1" ht="39" customHeight="1">
      <c r="A77" s="251" t="s">
        <v>208</v>
      </c>
      <c r="B77" s="62" t="s">
        <v>209</v>
      </c>
      <c r="C77" s="52" t="s">
        <v>33</v>
      </c>
      <c r="D77" s="37"/>
      <c r="E77" s="37"/>
      <c r="F77" s="37"/>
      <c r="G77" s="37"/>
      <c r="H77" s="59"/>
    </row>
    <row r="78" spans="1:8" s="28" customFormat="1" ht="15.75" customHeight="1">
      <c r="A78" s="252"/>
      <c r="B78" s="89" t="s">
        <v>210</v>
      </c>
      <c r="C78" s="52" t="s">
        <v>33</v>
      </c>
      <c r="D78" s="37"/>
      <c r="E78" s="37"/>
      <c r="F78" s="37"/>
      <c r="G78" s="37"/>
      <c r="H78" s="59"/>
    </row>
    <row r="79" spans="1:8" s="28" customFormat="1" ht="15.75" customHeight="1">
      <c r="A79" s="252"/>
      <c r="B79" s="89" t="s">
        <v>211</v>
      </c>
      <c r="C79" s="52" t="s">
        <v>33</v>
      </c>
      <c r="D79" s="37">
        <f>E79+F79+G79</f>
        <v>1</v>
      </c>
      <c r="E79" s="37">
        <v>1</v>
      </c>
      <c r="F79" s="37"/>
      <c r="G79" s="37"/>
      <c r="H79" s="59"/>
    </row>
    <row r="80" spans="1:8" s="28" customFormat="1" ht="27.75" customHeight="1">
      <c r="A80" s="253"/>
      <c r="B80" s="89" t="s">
        <v>212</v>
      </c>
      <c r="C80" s="52" t="s">
        <v>33</v>
      </c>
      <c r="D80" s="37">
        <f>E80+F80+G80</f>
        <v>1</v>
      </c>
      <c r="E80" s="37">
        <v>1</v>
      </c>
      <c r="F80" s="37"/>
      <c r="G80" s="37"/>
      <c r="H80" s="59"/>
    </row>
    <row r="81" spans="1:17" s="28" customFormat="1" ht="12.75">
      <c r="A81" s="267" t="s">
        <v>66</v>
      </c>
      <c r="B81" s="267"/>
      <c r="C81" s="267"/>
      <c r="D81" s="267"/>
      <c r="E81" s="267"/>
      <c r="F81" s="267"/>
      <c r="G81" s="267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s="28" customFormat="1" ht="12.75">
      <c r="A82" s="213" t="s">
        <v>144</v>
      </c>
      <c r="B82" s="213"/>
      <c r="C82" s="213"/>
      <c r="D82" s="213"/>
      <c r="E82" s="213"/>
      <c r="F82" s="213"/>
      <c r="G82" s="213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s="28" customFormat="1" ht="12.75">
      <c r="A83" s="263" t="s">
        <v>67</v>
      </c>
      <c r="B83" s="49"/>
      <c r="C83" s="53"/>
      <c r="D83" s="29"/>
      <c r="E83" s="29"/>
      <c r="F83" s="29"/>
      <c r="G83" s="29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s="28" customFormat="1" ht="25.5">
      <c r="A84" s="263"/>
      <c r="B84" s="50" t="s">
        <v>68</v>
      </c>
      <c r="C84" s="53" t="s">
        <v>33</v>
      </c>
      <c r="D84" s="53">
        <v>2</v>
      </c>
      <c r="E84" s="53">
        <v>2</v>
      </c>
      <c r="F84" s="53">
        <v>2</v>
      </c>
      <c r="G84" s="53">
        <v>2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8" s="28" customFormat="1" ht="12.75">
      <c r="A85" s="267" t="s">
        <v>108</v>
      </c>
      <c r="B85" s="267"/>
      <c r="C85" s="267"/>
      <c r="D85" s="267"/>
      <c r="E85" s="267"/>
      <c r="F85" s="267"/>
      <c r="G85" s="267"/>
      <c r="H85" s="53"/>
    </row>
    <row r="86" spans="1:8" s="31" customFormat="1" ht="12.75">
      <c r="A86" s="213" t="s">
        <v>144</v>
      </c>
      <c r="B86" s="213"/>
      <c r="C86" s="213"/>
      <c r="D86" s="213"/>
      <c r="E86" s="213"/>
      <c r="F86" s="213"/>
      <c r="G86" s="213"/>
      <c r="H86" s="50"/>
    </row>
    <row r="87" spans="1:8" s="31" customFormat="1" ht="63.75">
      <c r="A87" s="51" t="s">
        <v>107</v>
      </c>
      <c r="B87" s="50" t="s">
        <v>64</v>
      </c>
      <c r="C87" s="53" t="s">
        <v>40</v>
      </c>
      <c r="D87" s="53">
        <f>E87+F87+G87</f>
        <v>900</v>
      </c>
      <c r="E87" s="53">
        <v>300</v>
      </c>
      <c r="F87" s="53">
        <v>300</v>
      </c>
      <c r="G87" s="53">
        <v>300</v>
      </c>
      <c r="H87" s="50"/>
    </row>
    <row r="88" spans="1:8" s="31" customFormat="1" ht="12.75" customHeight="1">
      <c r="A88" s="267" t="s">
        <v>109</v>
      </c>
      <c r="B88" s="267"/>
      <c r="C88" s="267"/>
      <c r="D88" s="267"/>
      <c r="E88" s="267"/>
      <c r="F88" s="267"/>
      <c r="G88" s="267"/>
      <c r="H88" s="50"/>
    </row>
    <row r="89" spans="1:8" s="31" customFormat="1" ht="12.75">
      <c r="A89" s="213" t="s">
        <v>144</v>
      </c>
      <c r="B89" s="213"/>
      <c r="C89" s="213"/>
      <c r="D89" s="213"/>
      <c r="E89" s="213"/>
      <c r="F89" s="213"/>
      <c r="G89" s="213"/>
      <c r="H89" s="50"/>
    </row>
    <row r="90" spans="1:8" ht="25.5">
      <c r="A90" s="51" t="s">
        <v>106</v>
      </c>
      <c r="B90" s="50" t="s">
        <v>95</v>
      </c>
      <c r="C90" s="53" t="s">
        <v>40</v>
      </c>
      <c r="D90" s="53">
        <f>E90+F90+G90</f>
        <v>9</v>
      </c>
      <c r="E90" s="43">
        <v>3</v>
      </c>
      <c r="F90" s="43">
        <v>3</v>
      </c>
      <c r="G90" s="43">
        <v>3</v>
      </c>
      <c r="H90" s="29"/>
    </row>
    <row r="91" spans="1:8" ht="12.75">
      <c r="A91" s="45"/>
      <c r="B91" s="46"/>
      <c r="C91" s="47"/>
      <c r="D91" s="48"/>
      <c r="E91" s="48"/>
      <c r="F91" s="48"/>
      <c r="G91" s="48"/>
      <c r="H91" s="29"/>
    </row>
    <row r="92" spans="1:8" ht="27.75" customHeight="1">
      <c r="A92" s="57" t="s">
        <v>77</v>
      </c>
      <c r="B92" s="57"/>
      <c r="C92" s="57"/>
      <c r="D92" s="57"/>
      <c r="E92" s="57"/>
      <c r="F92" s="268" t="s">
        <v>116</v>
      </c>
      <c r="G92" s="268"/>
      <c r="H92" s="9"/>
    </row>
    <row r="93" ht="12.75">
      <c r="H93" s="9"/>
    </row>
    <row r="94" ht="12.75">
      <c r="H94" s="9"/>
    </row>
    <row r="95" ht="12.75">
      <c r="H95" s="9"/>
    </row>
    <row r="96" ht="12.75">
      <c r="H96" s="10"/>
    </row>
    <row r="97" spans="1:7" s="8" customFormat="1" ht="18.75" customHeight="1">
      <c r="A97" s="20"/>
      <c r="B97" s="36"/>
      <c r="C97" s="28"/>
      <c r="D97" s="36"/>
      <c r="E97" s="36"/>
      <c r="F97" s="36"/>
      <c r="G97" s="36"/>
    </row>
    <row r="98" spans="1:7" s="28" customFormat="1" ht="25.5" customHeight="1">
      <c r="A98" s="20"/>
      <c r="B98" s="36"/>
      <c r="D98" s="36"/>
      <c r="E98" s="36"/>
      <c r="F98" s="36"/>
      <c r="G98" s="36"/>
    </row>
    <row r="99" spans="1:7" s="28" customFormat="1" ht="17.25" customHeight="1">
      <c r="A99" s="20"/>
      <c r="B99" s="36"/>
      <c r="D99" s="36"/>
      <c r="E99" s="36"/>
      <c r="F99" s="36"/>
      <c r="G99" s="36"/>
    </row>
    <row r="100" spans="1:7" s="28" customFormat="1" ht="12.75">
      <c r="A100" s="20"/>
      <c r="B100" s="36"/>
      <c r="D100" s="36"/>
      <c r="E100" s="36"/>
      <c r="F100" s="36"/>
      <c r="G100" s="36"/>
    </row>
  </sheetData>
  <sheetProtection/>
  <mergeCells count="34">
    <mergeCell ref="A82:G82"/>
    <mergeCell ref="A81:G81"/>
    <mergeCell ref="F92:G92"/>
    <mergeCell ref="A86:G86"/>
    <mergeCell ref="A83:A84"/>
    <mergeCell ref="A85:G85"/>
    <mergeCell ref="A89:G89"/>
    <mergeCell ref="A88:G88"/>
    <mergeCell ref="E1:F1"/>
    <mergeCell ref="E2:F2"/>
    <mergeCell ref="B12:B14"/>
    <mergeCell ref="A9:G9"/>
    <mergeCell ref="C12:C14"/>
    <mergeCell ref="D12:G12"/>
    <mergeCell ref="E13:G13"/>
    <mergeCell ref="A8:G8"/>
    <mergeCell ref="A12:A14"/>
    <mergeCell ref="E3:G3"/>
    <mergeCell ref="A18:A20"/>
    <mergeCell ref="D13:D14"/>
    <mergeCell ref="E5:F5"/>
    <mergeCell ref="E6:G6"/>
    <mergeCell ref="A17:G17"/>
    <mergeCell ref="A16:G16"/>
    <mergeCell ref="A76:G76"/>
    <mergeCell ref="A77:A80"/>
    <mergeCell ref="A21:G21"/>
    <mergeCell ref="A72:A75"/>
    <mergeCell ref="A22:G22"/>
    <mergeCell ref="A42:A46"/>
    <mergeCell ref="A36:A41"/>
    <mergeCell ref="A47:A59"/>
    <mergeCell ref="A23:A35"/>
    <mergeCell ref="A60:A71"/>
  </mergeCells>
  <printOptions horizontalCentered="1"/>
  <pageMargins left="1.1811023622047245" right="0.5511811023622047" top="1.1811023622047245" bottom="0.7874015748031497" header="0.1968503937007874" footer="0.1968503937007874"/>
  <pageSetup fitToHeight="7" horizontalDpi="600" verticalDpi="600" orientation="landscape" paperSize="9" scale="71" r:id="rId1"/>
  <headerFooter alignWithMargins="0">
    <oddHeader>&amp;C
&amp;P</oddHeader>
  </headerFooter>
  <rowBreaks count="1" manualBreakCount="1">
    <brk id="3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6.7109375" style="20" customWidth="1"/>
    <col min="2" max="2" width="49.421875" style="36" customWidth="1"/>
    <col min="3" max="3" width="14.421875" style="28" bestFit="1" customWidth="1"/>
    <col min="4" max="4" width="16.421875" style="36" customWidth="1"/>
    <col min="5" max="5" width="16.7109375" style="36" customWidth="1"/>
    <col min="6" max="6" width="17.140625" style="36" customWidth="1"/>
    <col min="7" max="7" width="19.00390625" style="36" customWidth="1"/>
    <col min="8" max="8" width="98.421875" style="36" customWidth="1"/>
    <col min="9" max="9" width="11.140625" style="36" customWidth="1"/>
    <col min="10" max="16384" width="9.140625" style="36" customWidth="1"/>
  </cols>
  <sheetData>
    <row r="1" spans="5:7" ht="23.25">
      <c r="E1" s="214" t="s">
        <v>112</v>
      </c>
      <c r="F1" s="214"/>
      <c r="G1" s="56"/>
    </row>
    <row r="2" spans="5:7" ht="23.25">
      <c r="E2" s="214" t="s">
        <v>113</v>
      </c>
      <c r="F2" s="214"/>
      <c r="G2" s="56"/>
    </row>
    <row r="3" spans="5:7" ht="23.25" customHeight="1">
      <c r="E3" s="290" t="s">
        <v>229</v>
      </c>
      <c r="F3" s="290"/>
      <c r="G3" s="290"/>
    </row>
    <row r="4" spans="5:7" ht="23.25">
      <c r="E4" s="56"/>
      <c r="F4" s="56"/>
      <c r="G4" s="56"/>
    </row>
    <row r="5" spans="1:7" ht="23.25">
      <c r="A5" s="36"/>
      <c r="B5" s="8"/>
      <c r="C5" s="21"/>
      <c r="E5" s="215" t="s">
        <v>156</v>
      </c>
      <c r="F5" s="215"/>
      <c r="G5" s="56"/>
    </row>
    <row r="6" spans="1:7" ht="88.5" customHeight="1">
      <c r="A6" s="36"/>
      <c r="B6" s="8"/>
      <c r="C6" s="8"/>
      <c r="D6" s="8"/>
      <c r="E6" s="215" t="s">
        <v>150</v>
      </c>
      <c r="F6" s="215"/>
      <c r="G6" s="215"/>
    </row>
    <row r="7" ht="16.5" customHeight="1">
      <c r="A7" s="36"/>
    </row>
    <row r="8" spans="1:7" s="8" customFormat="1" ht="22.5">
      <c r="A8" s="266" t="s">
        <v>18</v>
      </c>
      <c r="B8" s="266"/>
      <c r="C8" s="266"/>
      <c r="D8" s="266"/>
      <c r="E8" s="266"/>
      <c r="F8" s="266"/>
      <c r="G8" s="266"/>
    </row>
    <row r="9" spans="1:7" s="8" customFormat="1" ht="24" customHeight="1">
      <c r="A9" s="265" t="s">
        <v>157</v>
      </c>
      <c r="B9" s="265"/>
      <c r="C9" s="265"/>
      <c r="D9" s="265"/>
      <c r="E9" s="265"/>
      <c r="F9" s="265"/>
      <c r="G9" s="265"/>
    </row>
    <row r="10" spans="1:7" s="8" customFormat="1" ht="10.5" customHeight="1">
      <c r="A10" s="21"/>
      <c r="B10" s="21"/>
      <c r="C10" s="21"/>
      <c r="D10" s="21"/>
      <c r="E10" s="21"/>
      <c r="F10" s="21"/>
      <c r="G10" s="21"/>
    </row>
    <row r="11" spans="1:8" ht="12.75">
      <c r="A11" s="127"/>
      <c r="B11" s="10"/>
      <c r="C11" s="40"/>
      <c r="D11" s="10"/>
      <c r="E11" s="10"/>
      <c r="F11" s="10"/>
      <c r="G11" s="10"/>
      <c r="H11" s="10"/>
    </row>
    <row r="12" spans="1:8" ht="12.75">
      <c r="A12" s="269" t="s">
        <v>0</v>
      </c>
      <c r="B12" s="269" t="s">
        <v>12</v>
      </c>
      <c r="C12" s="269" t="s">
        <v>13</v>
      </c>
      <c r="D12" s="269" t="s">
        <v>16</v>
      </c>
      <c r="E12" s="269"/>
      <c r="F12" s="269"/>
      <c r="G12" s="269"/>
      <c r="H12" s="10"/>
    </row>
    <row r="13" spans="1:8" ht="12.75">
      <c r="A13" s="269"/>
      <c r="B13" s="269"/>
      <c r="C13" s="269"/>
      <c r="D13" s="269" t="s">
        <v>14</v>
      </c>
      <c r="E13" s="269" t="s">
        <v>15</v>
      </c>
      <c r="F13" s="269"/>
      <c r="G13" s="269"/>
      <c r="H13" s="10"/>
    </row>
    <row r="14" spans="1:8" ht="24" customHeight="1">
      <c r="A14" s="269"/>
      <c r="B14" s="269"/>
      <c r="C14" s="269"/>
      <c r="D14" s="269"/>
      <c r="E14" s="40">
        <v>2017</v>
      </c>
      <c r="F14" s="40">
        <v>2018</v>
      </c>
      <c r="G14" s="40">
        <v>2019</v>
      </c>
      <c r="H14" s="10"/>
    </row>
    <row r="15" spans="1:8" s="28" customFormat="1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/>
    </row>
    <row r="16" spans="1:8" s="67" customFormat="1" ht="12.75" customHeight="1">
      <c r="A16" s="270" t="s">
        <v>74</v>
      </c>
      <c r="B16" s="271"/>
      <c r="C16" s="271"/>
      <c r="D16" s="271"/>
      <c r="E16" s="271"/>
      <c r="F16" s="271"/>
      <c r="G16" s="271"/>
      <c r="H16" s="271"/>
    </row>
    <row r="17" spans="1:8" s="28" customFormat="1" ht="12.75" customHeight="1">
      <c r="A17" s="276" t="s">
        <v>200</v>
      </c>
      <c r="B17" s="277"/>
      <c r="C17" s="277"/>
      <c r="D17" s="277"/>
      <c r="E17" s="277"/>
      <c r="F17" s="277"/>
      <c r="G17" s="278"/>
      <c r="H17" s="142"/>
    </row>
    <row r="18" spans="1:8" s="28" customFormat="1" ht="18" customHeight="1">
      <c r="A18" s="187" t="s">
        <v>75</v>
      </c>
      <c r="B18" s="93"/>
      <c r="C18" s="97"/>
      <c r="D18" s="103"/>
      <c r="E18" s="97"/>
      <c r="F18" s="97"/>
      <c r="G18" s="128"/>
      <c r="H18" s="113"/>
    </row>
    <row r="19" spans="1:8" s="28" customFormat="1" ht="25.5">
      <c r="A19" s="189"/>
      <c r="B19" s="85" t="s">
        <v>83</v>
      </c>
      <c r="C19" s="97" t="s">
        <v>146</v>
      </c>
      <c r="D19" s="104">
        <f>SUM(E19:G19)</f>
        <v>3</v>
      </c>
      <c r="E19" s="93">
        <v>1</v>
      </c>
      <c r="F19" s="93">
        <v>1</v>
      </c>
      <c r="G19" s="129">
        <v>1</v>
      </c>
      <c r="H19" s="113"/>
    </row>
    <row r="20" spans="1:8" s="28" customFormat="1" ht="12.75">
      <c r="A20" s="99"/>
      <c r="B20" s="99"/>
      <c r="C20" s="99"/>
      <c r="D20" s="99"/>
      <c r="E20" s="99"/>
      <c r="F20" s="99"/>
      <c r="G20" s="130"/>
      <c r="H20" s="113"/>
    </row>
    <row r="21" spans="1:8" s="28" customFormat="1" ht="12.75" customHeight="1">
      <c r="A21" s="204" t="s">
        <v>137</v>
      </c>
      <c r="B21" s="272"/>
      <c r="C21" s="272"/>
      <c r="D21" s="272"/>
      <c r="E21" s="272"/>
      <c r="F21" s="272"/>
      <c r="G21" s="273"/>
      <c r="H21" s="113"/>
    </row>
    <row r="22" spans="1:8" s="28" customFormat="1" ht="18" customHeight="1">
      <c r="A22" s="187" t="s">
        <v>75</v>
      </c>
      <c r="B22" s="93"/>
      <c r="C22" s="97"/>
      <c r="D22" s="103"/>
      <c r="E22" s="97"/>
      <c r="F22" s="97"/>
      <c r="G22" s="128"/>
      <c r="H22" s="113"/>
    </row>
    <row r="23" spans="1:8" s="28" customFormat="1" ht="25.5">
      <c r="A23" s="189"/>
      <c r="B23" s="85" t="s">
        <v>83</v>
      </c>
      <c r="C23" s="97" t="s">
        <v>146</v>
      </c>
      <c r="D23" s="104">
        <f>SUM(E23:G23)</f>
        <v>9</v>
      </c>
      <c r="E23" s="93">
        <v>3</v>
      </c>
      <c r="F23" s="93">
        <v>3</v>
      </c>
      <c r="G23" s="129">
        <v>3</v>
      </c>
      <c r="H23" s="113"/>
    </row>
    <row r="24" spans="1:8" s="28" customFormat="1" ht="12.75" customHeight="1">
      <c r="A24" s="204" t="s">
        <v>199</v>
      </c>
      <c r="B24" s="272"/>
      <c r="C24" s="272"/>
      <c r="D24" s="272"/>
      <c r="E24" s="272"/>
      <c r="F24" s="272"/>
      <c r="G24" s="273"/>
      <c r="H24" s="113"/>
    </row>
    <row r="25" spans="1:8" s="28" customFormat="1" ht="18" customHeight="1">
      <c r="A25" s="187" t="s">
        <v>75</v>
      </c>
      <c r="B25" s="93"/>
      <c r="C25" s="97"/>
      <c r="D25" s="103"/>
      <c r="E25" s="97"/>
      <c r="F25" s="97"/>
      <c r="G25" s="128"/>
      <c r="H25" s="113"/>
    </row>
    <row r="26" spans="1:8" s="28" customFormat="1" ht="25.5">
      <c r="A26" s="189"/>
      <c r="B26" s="85" t="s">
        <v>83</v>
      </c>
      <c r="C26" s="97" t="s">
        <v>146</v>
      </c>
      <c r="D26" s="104">
        <f>SUM(E26:G26)</f>
        <v>3</v>
      </c>
      <c r="E26" s="93">
        <v>1</v>
      </c>
      <c r="F26" s="93">
        <v>1</v>
      </c>
      <c r="G26" s="129">
        <v>1</v>
      </c>
      <c r="H26" s="113"/>
    </row>
    <row r="27" spans="1:8" s="28" customFormat="1" ht="12.75" customHeight="1">
      <c r="A27" s="204" t="s">
        <v>132</v>
      </c>
      <c r="B27" s="204"/>
      <c r="C27" s="204"/>
      <c r="D27" s="204"/>
      <c r="E27" s="204"/>
      <c r="F27" s="204"/>
      <c r="G27" s="205"/>
      <c r="H27" s="113"/>
    </row>
    <row r="28" spans="1:8" s="28" customFormat="1" ht="12.75" customHeight="1">
      <c r="A28" s="187" t="s">
        <v>75</v>
      </c>
      <c r="B28" s="97"/>
      <c r="C28" s="97"/>
      <c r="D28" s="97"/>
      <c r="E28" s="97"/>
      <c r="F28" s="97"/>
      <c r="G28" s="128"/>
      <c r="H28" s="113"/>
    </row>
    <row r="29" spans="1:8" s="28" customFormat="1" ht="25.5">
      <c r="A29" s="188"/>
      <c r="B29" s="81" t="s">
        <v>83</v>
      </c>
      <c r="C29" s="97" t="s">
        <v>125</v>
      </c>
      <c r="D29" s="103">
        <f>E29+F29+G29</f>
        <v>3</v>
      </c>
      <c r="E29" s="97">
        <v>1</v>
      </c>
      <c r="F29" s="97">
        <v>1</v>
      </c>
      <c r="G29" s="128">
        <v>1</v>
      </c>
      <c r="H29" s="113"/>
    </row>
    <row r="30" spans="1:8" s="28" customFormat="1" ht="12.75" customHeight="1">
      <c r="A30" s="187" t="s">
        <v>213</v>
      </c>
      <c r="B30" s="97"/>
      <c r="C30" s="97"/>
      <c r="D30" s="97"/>
      <c r="E30" s="97"/>
      <c r="F30" s="97"/>
      <c r="G30" s="128"/>
      <c r="H30" s="113"/>
    </row>
    <row r="31" spans="1:8" s="28" customFormat="1" ht="12.75" customHeight="1">
      <c r="A31" s="188"/>
      <c r="B31" s="81" t="s">
        <v>214</v>
      </c>
      <c r="C31" s="97" t="s">
        <v>215</v>
      </c>
      <c r="D31" s="103">
        <f>E31+F31+G31</f>
        <v>1</v>
      </c>
      <c r="E31" s="97">
        <v>1</v>
      </c>
      <c r="F31" s="97">
        <v>0</v>
      </c>
      <c r="G31" s="128">
        <v>0</v>
      </c>
      <c r="H31" s="113"/>
    </row>
    <row r="32" spans="1:8" s="28" customFormat="1" ht="12.75" customHeight="1">
      <c r="A32" s="204" t="s">
        <v>216</v>
      </c>
      <c r="B32" s="204"/>
      <c r="C32" s="204"/>
      <c r="D32" s="204"/>
      <c r="E32" s="204"/>
      <c r="F32" s="204"/>
      <c r="G32" s="205"/>
      <c r="H32" s="113"/>
    </row>
    <row r="33" spans="1:8" s="28" customFormat="1" ht="12.75">
      <c r="A33" s="187" t="s">
        <v>75</v>
      </c>
      <c r="B33" s="97"/>
      <c r="C33" s="97"/>
      <c r="D33" s="97"/>
      <c r="E33" s="97"/>
      <c r="F33" s="97"/>
      <c r="G33" s="128"/>
      <c r="H33" s="113"/>
    </row>
    <row r="34" spans="1:8" s="28" customFormat="1" ht="25.5">
      <c r="A34" s="188"/>
      <c r="B34" s="81" t="s">
        <v>83</v>
      </c>
      <c r="C34" s="97" t="s">
        <v>125</v>
      </c>
      <c r="D34" s="103">
        <f>E34+F34+G34</f>
        <v>5</v>
      </c>
      <c r="E34" s="97">
        <v>5</v>
      </c>
      <c r="F34" s="97">
        <v>0</v>
      </c>
      <c r="G34" s="128">
        <v>0</v>
      </c>
      <c r="H34" s="113"/>
    </row>
    <row r="35" spans="1:8" s="28" customFormat="1" ht="12.75" customHeight="1">
      <c r="A35" s="204" t="s">
        <v>217</v>
      </c>
      <c r="B35" s="204"/>
      <c r="C35" s="204"/>
      <c r="D35" s="204"/>
      <c r="E35" s="204"/>
      <c r="F35" s="204"/>
      <c r="G35" s="205"/>
      <c r="H35" s="113"/>
    </row>
    <row r="36" spans="1:8" s="28" customFormat="1" ht="12.75">
      <c r="A36" s="187" t="s">
        <v>75</v>
      </c>
      <c r="B36" s="97"/>
      <c r="C36" s="97"/>
      <c r="D36" s="97"/>
      <c r="E36" s="97"/>
      <c r="F36" s="97"/>
      <c r="G36" s="128"/>
      <c r="H36" s="113"/>
    </row>
    <row r="37" spans="1:8" s="28" customFormat="1" ht="25.5">
      <c r="A37" s="188"/>
      <c r="B37" s="81" t="s">
        <v>83</v>
      </c>
      <c r="C37" s="97" t="s">
        <v>125</v>
      </c>
      <c r="D37" s="103">
        <f>E37+F37+G37</f>
        <v>2</v>
      </c>
      <c r="E37" s="97">
        <v>2</v>
      </c>
      <c r="F37" s="97">
        <v>0</v>
      </c>
      <c r="G37" s="128">
        <v>0</v>
      </c>
      <c r="H37" s="113"/>
    </row>
    <row r="38" spans="1:8" s="28" customFormat="1" ht="12.75" customHeight="1">
      <c r="A38" s="196" t="s">
        <v>158</v>
      </c>
      <c r="B38" s="197"/>
      <c r="C38" s="197"/>
      <c r="D38" s="197"/>
      <c r="E38" s="197"/>
      <c r="F38" s="197"/>
      <c r="G38" s="197"/>
      <c r="H38" s="113"/>
    </row>
    <row r="39" spans="1:8" s="28" customFormat="1" ht="12.75">
      <c r="A39" s="205" t="s">
        <v>141</v>
      </c>
      <c r="B39" s="206"/>
      <c r="C39" s="206"/>
      <c r="D39" s="206"/>
      <c r="E39" s="206"/>
      <c r="F39" s="206"/>
      <c r="G39" s="206"/>
      <c r="H39" s="113"/>
    </row>
    <row r="40" spans="1:8" s="28" customFormat="1" ht="12.75" customHeight="1">
      <c r="A40" s="187" t="s">
        <v>173</v>
      </c>
      <c r="B40" s="81"/>
      <c r="C40" s="99"/>
      <c r="D40" s="99"/>
      <c r="E40" s="99"/>
      <c r="F40" s="99"/>
      <c r="G40" s="130"/>
      <c r="H40" s="113"/>
    </row>
    <row r="41" spans="1:8" s="28" customFormat="1" ht="12.75">
      <c r="A41" s="188"/>
      <c r="B41" s="105" t="s">
        <v>194</v>
      </c>
      <c r="C41" s="97" t="s">
        <v>98</v>
      </c>
      <c r="D41" s="106">
        <f>SUM(E41:G41)</f>
        <v>5255.4</v>
      </c>
      <c r="E41" s="107">
        <v>1751.8</v>
      </c>
      <c r="F41" s="107">
        <v>1751.8</v>
      </c>
      <c r="G41" s="131">
        <v>1751.8</v>
      </c>
      <c r="H41" s="143">
        <v>150108</v>
      </c>
    </row>
    <row r="42" spans="1:8" s="28" customFormat="1" ht="12.75" customHeight="1">
      <c r="A42" s="188"/>
      <c r="B42" s="84" t="s">
        <v>174</v>
      </c>
      <c r="C42" s="97" t="s">
        <v>33</v>
      </c>
      <c r="D42" s="106">
        <f>E42+F42+G42</f>
        <v>36</v>
      </c>
      <c r="E42" s="106">
        <v>12</v>
      </c>
      <c r="F42" s="106">
        <v>12</v>
      </c>
      <c r="G42" s="132">
        <v>12</v>
      </c>
      <c r="H42" s="143"/>
    </row>
    <row r="43" spans="1:8" s="28" customFormat="1" ht="26.25" customHeight="1">
      <c r="A43" s="187" t="s">
        <v>193</v>
      </c>
      <c r="B43" s="81"/>
      <c r="C43" s="99"/>
      <c r="D43" s="99"/>
      <c r="E43" s="99"/>
      <c r="F43" s="99"/>
      <c r="G43" s="130"/>
      <c r="H43" s="113"/>
    </row>
    <row r="44" spans="1:8" s="28" customFormat="1" ht="15" customHeight="1">
      <c r="A44" s="188"/>
      <c r="B44" s="108" t="s">
        <v>186</v>
      </c>
      <c r="C44" s="99" t="s">
        <v>33</v>
      </c>
      <c r="D44" s="106">
        <f>E44+F44+G44</f>
        <v>3</v>
      </c>
      <c r="E44" s="99">
        <v>1</v>
      </c>
      <c r="F44" s="99">
        <v>1</v>
      </c>
      <c r="G44" s="130">
        <v>1</v>
      </c>
      <c r="H44" s="113"/>
    </row>
    <row r="45" spans="1:8" s="28" customFormat="1" ht="20.25" customHeight="1">
      <c r="A45" s="279"/>
      <c r="B45" s="108" t="s">
        <v>84</v>
      </c>
      <c r="C45" s="99" t="s">
        <v>187</v>
      </c>
      <c r="D45" s="106">
        <f>E45+F45+G45</f>
        <v>47691</v>
      </c>
      <c r="E45" s="99">
        <v>15897</v>
      </c>
      <c r="F45" s="99">
        <v>15897</v>
      </c>
      <c r="G45" s="130">
        <v>15897</v>
      </c>
      <c r="H45" s="113"/>
    </row>
    <row r="46" spans="1:8" s="28" customFormat="1" ht="16.5" customHeight="1">
      <c r="A46" s="187" t="s">
        <v>56</v>
      </c>
      <c r="B46" s="84"/>
      <c r="C46" s="99"/>
      <c r="D46" s="99"/>
      <c r="E46" s="99"/>
      <c r="F46" s="99"/>
      <c r="G46" s="130"/>
      <c r="H46" s="113"/>
    </row>
    <row r="47" spans="1:8" s="28" customFormat="1" ht="16.5" customHeight="1">
      <c r="A47" s="188"/>
      <c r="B47" s="84" t="s">
        <v>25</v>
      </c>
      <c r="C47" s="97" t="s">
        <v>21</v>
      </c>
      <c r="D47" s="97">
        <f>E47+F47+G47</f>
        <v>8613.93</v>
      </c>
      <c r="E47" s="97">
        <v>2871.31</v>
      </c>
      <c r="F47" s="97">
        <v>2871.31</v>
      </c>
      <c r="G47" s="128">
        <v>2871.31</v>
      </c>
      <c r="H47" s="113"/>
    </row>
    <row r="48" spans="1:8" s="28" customFormat="1" ht="45.75" customHeight="1">
      <c r="A48" s="194" t="s">
        <v>62</v>
      </c>
      <c r="B48" s="84"/>
      <c r="C48" s="99"/>
      <c r="D48" s="99"/>
      <c r="E48" s="99"/>
      <c r="F48" s="99"/>
      <c r="G48" s="130"/>
      <c r="H48" s="113"/>
    </row>
    <row r="49" spans="1:8" s="28" customFormat="1" ht="12.75" customHeight="1">
      <c r="A49" s="194"/>
      <c r="B49" s="84" t="s">
        <v>175</v>
      </c>
      <c r="C49" s="97" t="s">
        <v>22</v>
      </c>
      <c r="D49" s="92">
        <f>E49+F49+G49</f>
        <v>49.485</v>
      </c>
      <c r="E49" s="92">
        <v>16.495</v>
      </c>
      <c r="F49" s="92">
        <v>16.495</v>
      </c>
      <c r="G49" s="133">
        <v>16.495</v>
      </c>
      <c r="H49" s="113"/>
    </row>
    <row r="50" spans="1:8" s="28" customFormat="1" ht="12.75" customHeight="1">
      <c r="A50" s="222" t="s">
        <v>123</v>
      </c>
      <c r="B50" s="84"/>
      <c r="C50" s="97"/>
      <c r="D50" s="109"/>
      <c r="E50" s="109"/>
      <c r="F50" s="109"/>
      <c r="G50" s="134"/>
      <c r="H50" s="113"/>
    </row>
    <row r="51" spans="1:8" s="28" customFormat="1" ht="25.5">
      <c r="A51" s="222"/>
      <c r="B51" s="81" t="s">
        <v>124</v>
      </c>
      <c r="C51" s="97" t="s">
        <v>22</v>
      </c>
      <c r="D51" s="92">
        <f>E51+F51+G51</f>
        <v>78.489</v>
      </c>
      <c r="E51" s="110">
        <v>26.163</v>
      </c>
      <c r="F51" s="110">
        <v>26.163</v>
      </c>
      <c r="G51" s="135">
        <v>26.163</v>
      </c>
      <c r="H51" s="113"/>
    </row>
    <row r="52" spans="1:8" s="28" customFormat="1" ht="12.75">
      <c r="A52" s="280" t="s">
        <v>63</v>
      </c>
      <c r="B52" s="111"/>
      <c r="C52" s="97"/>
      <c r="D52" s="92"/>
      <c r="E52" s="112"/>
      <c r="F52" s="112"/>
      <c r="G52" s="136"/>
      <c r="H52" s="113"/>
    </row>
    <row r="53" spans="1:8" s="28" customFormat="1" ht="12.75" customHeight="1">
      <c r="A53" s="280"/>
      <c r="B53" s="84" t="s">
        <v>195</v>
      </c>
      <c r="C53" s="97" t="s">
        <v>38</v>
      </c>
      <c r="D53" s="106">
        <f>E53+F53+G53</f>
        <v>168</v>
      </c>
      <c r="E53" s="106">
        <v>56</v>
      </c>
      <c r="F53" s="106">
        <v>56</v>
      </c>
      <c r="G53" s="132">
        <v>56</v>
      </c>
      <c r="H53" s="113"/>
    </row>
    <row r="54" spans="1:8" s="28" customFormat="1" ht="12.75">
      <c r="A54" s="280"/>
      <c r="B54" s="84" t="s">
        <v>26</v>
      </c>
      <c r="C54" s="97" t="s">
        <v>91</v>
      </c>
      <c r="D54" s="106">
        <f>E54+F54+G54</f>
        <v>25275</v>
      </c>
      <c r="E54" s="106">
        <v>8425</v>
      </c>
      <c r="F54" s="106">
        <f>E54</f>
        <v>8425</v>
      </c>
      <c r="G54" s="132">
        <f>F54</f>
        <v>8425</v>
      </c>
      <c r="H54" s="113"/>
    </row>
    <row r="55" spans="1:8" s="28" customFormat="1" ht="12.75">
      <c r="A55" s="280"/>
      <c r="B55" s="84" t="s">
        <v>191</v>
      </c>
      <c r="C55" s="97" t="s">
        <v>21</v>
      </c>
      <c r="D55" s="106">
        <f>E55+F55+G55</f>
        <v>422424</v>
      </c>
      <c r="E55" s="106">
        <v>140808</v>
      </c>
      <c r="F55" s="106">
        <v>140808</v>
      </c>
      <c r="G55" s="132">
        <v>140808</v>
      </c>
      <c r="H55" s="113"/>
    </row>
    <row r="56" spans="1:8" s="28" customFormat="1" ht="38.25">
      <c r="A56" s="114" t="s">
        <v>202</v>
      </c>
      <c r="B56" s="84" t="s">
        <v>192</v>
      </c>
      <c r="C56" s="97" t="s">
        <v>33</v>
      </c>
      <c r="D56" s="106">
        <f>E56+F56+G56</f>
        <v>1011</v>
      </c>
      <c r="E56" s="106">
        <v>337</v>
      </c>
      <c r="F56" s="106">
        <v>337</v>
      </c>
      <c r="G56" s="132">
        <v>337</v>
      </c>
      <c r="H56" s="113"/>
    </row>
    <row r="57" spans="1:8" s="28" customFormat="1" ht="25.5">
      <c r="A57" s="114" t="s">
        <v>213</v>
      </c>
      <c r="B57" s="84" t="s">
        <v>218</v>
      </c>
      <c r="C57" s="97" t="s">
        <v>33</v>
      </c>
      <c r="D57" s="106">
        <f>E57+F57+G57</f>
        <v>1</v>
      </c>
      <c r="E57" s="106">
        <v>1</v>
      </c>
      <c r="F57" s="106">
        <v>0</v>
      </c>
      <c r="G57" s="132">
        <v>0</v>
      </c>
      <c r="H57" s="113"/>
    </row>
    <row r="58" spans="1:8" s="28" customFormat="1" ht="15.75" customHeight="1">
      <c r="A58" s="204" t="s">
        <v>71</v>
      </c>
      <c r="B58" s="204"/>
      <c r="C58" s="204"/>
      <c r="D58" s="204"/>
      <c r="E58" s="204"/>
      <c r="F58" s="204"/>
      <c r="G58" s="205"/>
      <c r="H58" s="143">
        <v>150108</v>
      </c>
    </row>
    <row r="59" spans="1:8" s="28" customFormat="1" ht="12.75">
      <c r="A59" s="187" t="s">
        <v>177</v>
      </c>
      <c r="B59" s="84"/>
      <c r="C59" s="99"/>
      <c r="D59" s="99"/>
      <c r="E59" s="99"/>
      <c r="F59" s="99"/>
      <c r="G59" s="130"/>
      <c r="H59" s="113"/>
    </row>
    <row r="60" spans="1:8" s="28" customFormat="1" ht="12.75">
      <c r="A60" s="188"/>
      <c r="B60" s="115" t="s">
        <v>181</v>
      </c>
      <c r="C60" s="97" t="s">
        <v>37</v>
      </c>
      <c r="D60" s="103">
        <f>E60+F60+G60</f>
        <v>7302</v>
      </c>
      <c r="E60" s="103">
        <v>2434</v>
      </c>
      <c r="F60" s="103">
        <v>2434</v>
      </c>
      <c r="G60" s="137">
        <v>2434</v>
      </c>
      <c r="H60" s="113"/>
    </row>
    <row r="61" spans="1:8" s="31" customFormat="1" ht="12.75" customHeight="1">
      <c r="A61" s="188"/>
      <c r="B61" s="115" t="s">
        <v>174</v>
      </c>
      <c r="C61" s="97" t="s">
        <v>33</v>
      </c>
      <c r="D61" s="97">
        <f>E61+F61+G61</f>
        <v>159</v>
      </c>
      <c r="E61" s="103">
        <v>53</v>
      </c>
      <c r="F61" s="103">
        <v>53</v>
      </c>
      <c r="G61" s="137">
        <v>53</v>
      </c>
      <c r="H61" s="113"/>
    </row>
    <row r="62" spans="1:8" s="31" customFormat="1" ht="24.75" customHeight="1">
      <c r="A62" s="187" t="s">
        <v>63</v>
      </c>
      <c r="B62" s="81"/>
      <c r="C62" s="99"/>
      <c r="D62" s="99"/>
      <c r="E62" s="99"/>
      <c r="F62" s="99"/>
      <c r="G62" s="130"/>
      <c r="H62" s="113"/>
    </row>
    <row r="63" spans="1:8" s="28" customFormat="1" ht="12.75" customHeight="1">
      <c r="A63" s="188"/>
      <c r="B63" s="84" t="s">
        <v>195</v>
      </c>
      <c r="C63" s="97" t="s">
        <v>38</v>
      </c>
      <c r="D63" s="97">
        <f>E63+F63+G63</f>
        <v>45</v>
      </c>
      <c r="E63" s="103">
        <v>15</v>
      </c>
      <c r="F63" s="103">
        <v>15</v>
      </c>
      <c r="G63" s="137">
        <v>15</v>
      </c>
      <c r="H63" s="113"/>
    </row>
    <row r="64" spans="1:8" s="28" customFormat="1" ht="12.75" customHeight="1">
      <c r="A64" s="188"/>
      <c r="B64" s="84" t="s">
        <v>26</v>
      </c>
      <c r="C64" s="97" t="s">
        <v>91</v>
      </c>
      <c r="D64" s="107">
        <f>E64+F64+G64</f>
        <v>1440</v>
      </c>
      <c r="E64" s="103">
        <v>480</v>
      </c>
      <c r="F64" s="103">
        <v>480</v>
      </c>
      <c r="G64" s="137">
        <v>480</v>
      </c>
      <c r="H64" s="113"/>
    </row>
    <row r="65" spans="1:8" s="28" customFormat="1" ht="42" customHeight="1">
      <c r="A65" s="188"/>
      <c r="B65" s="108" t="s">
        <v>219</v>
      </c>
      <c r="C65" s="97" t="s">
        <v>91</v>
      </c>
      <c r="D65" s="92">
        <f>SUM(E65:G65)</f>
        <v>131.154</v>
      </c>
      <c r="E65" s="68">
        <v>43.718</v>
      </c>
      <c r="F65" s="68">
        <v>43.718</v>
      </c>
      <c r="G65" s="138">
        <v>43.718</v>
      </c>
      <c r="H65" s="113"/>
    </row>
    <row r="66" spans="1:8" s="28" customFormat="1" ht="26.25" customHeight="1">
      <c r="A66" s="189"/>
      <c r="B66" s="84" t="s">
        <v>191</v>
      </c>
      <c r="C66" s="97" t="s">
        <v>21</v>
      </c>
      <c r="D66" s="103">
        <f>SUM(E66:G66)</f>
        <v>1271700</v>
      </c>
      <c r="E66" s="103">
        <v>423900</v>
      </c>
      <c r="F66" s="103">
        <v>423900</v>
      </c>
      <c r="G66" s="137">
        <v>423900</v>
      </c>
      <c r="H66" s="113"/>
    </row>
    <row r="67" spans="1:8" s="28" customFormat="1" ht="26.25" customHeight="1">
      <c r="A67" s="222" t="s">
        <v>56</v>
      </c>
      <c r="B67" s="84"/>
      <c r="C67" s="97"/>
      <c r="D67" s="97"/>
      <c r="E67" s="70"/>
      <c r="F67" s="70"/>
      <c r="G67" s="139"/>
      <c r="H67" s="113"/>
    </row>
    <row r="68" spans="1:8" s="28" customFormat="1" ht="12.75" customHeight="1">
      <c r="A68" s="222"/>
      <c r="B68" s="116" t="s">
        <v>120</v>
      </c>
      <c r="C68" s="97" t="s">
        <v>21</v>
      </c>
      <c r="D68" s="68">
        <f>E68+F68+G68</f>
        <v>10072.2</v>
      </c>
      <c r="E68" s="117">
        <v>3357.4</v>
      </c>
      <c r="F68" s="117">
        <v>3357.4</v>
      </c>
      <c r="G68" s="140">
        <v>3357.4</v>
      </c>
      <c r="H68" s="113"/>
    </row>
    <row r="69" spans="1:8" s="28" customFormat="1" ht="30" customHeight="1">
      <c r="A69" s="274"/>
      <c r="B69" s="82" t="s">
        <v>93</v>
      </c>
      <c r="C69" s="97" t="s">
        <v>21</v>
      </c>
      <c r="D69" s="117">
        <f>E69+F69+G69</f>
        <v>5036.1</v>
      </c>
      <c r="E69" s="117">
        <v>1678.7</v>
      </c>
      <c r="F69" s="117">
        <v>1678.7</v>
      </c>
      <c r="G69" s="140">
        <v>1678.7</v>
      </c>
      <c r="H69" s="113"/>
    </row>
    <row r="70" spans="1:8" s="28" customFormat="1" ht="38.25">
      <c r="A70" s="114" t="s">
        <v>202</v>
      </c>
      <c r="B70" s="81"/>
      <c r="C70" s="99"/>
      <c r="D70" s="99"/>
      <c r="E70" s="99"/>
      <c r="F70" s="99"/>
      <c r="G70" s="130"/>
      <c r="H70" s="144"/>
    </row>
    <row r="71" spans="1:8" s="28" customFormat="1" ht="38.25">
      <c r="A71" s="114" t="s">
        <v>202</v>
      </c>
      <c r="B71" s="84" t="s">
        <v>178</v>
      </c>
      <c r="C71" s="97" t="s">
        <v>33</v>
      </c>
      <c r="D71" s="106">
        <f>E71+F71+G71</f>
        <v>96</v>
      </c>
      <c r="E71" s="106">
        <v>32</v>
      </c>
      <c r="F71" s="106">
        <v>32</v>
      </c>
      <c r="G71" s="132">
        <v>32</v>
      </c>
      <c r="H71" s="144"/>
    </row>
    <row r="72" spans="1:8" s="28" customFormat="1" ht="12.75">
      <c r="A72" s="204" t="s">
        <v>137</v>
      </c>
      <c r="B72" s="204"/>
      <c r="C72" s="204"/>
      <c r="D72" s="204"/>
      <c r="E72" s="204"/>
      <c r="F72" s="204"/>
      <c r="G72" s="205"/>
      <c r="H72" s="113"/>
    </row>
    <row r="73" spans="1:8" s="28" customFormat="1" ht="12.75">
      <c r="A73" s="223" t="s">
        <v>202</v>
      </c>
      <c r="B73" s="84"/>
      <c r="C73" s="99"/>
      <c r="D73" s="99"/>
      <c r="E73" s="99"/>
      <c r="F73" s="99"/>
      <c r="G73" s="130"/>
      <c r="H73" s="113"/>
    </row>
    <row r="74" spans="1:8" s="28" customFormat="1" ht="12.75">
      <c r="A74" s="275"/>
      <c r="B74" s="84" t="s">
        <v>192</v>
      </c>
      <c r="C74" s="97" t="s">
        <v>33</v>
      </c>
      <c r="D74" s="103">
        <f>E74+F74+G74</f>
        <v>102</v>
      </c>
      <c r="E74" s="103">
        <v>34</v>
      </c>
      <c r="F74" s="103">
        <v>34</v>
      </c>
      <c r="G74" s="137">
        <v>34</v>
      </c>
      <c r="H74" s="113"/>
    </row>
    <row r="75" spans="1:8" s="42" customFormat="1" ht="12.75" customHeight="1">
      <c r="A75" s="275"/>
      <c r="B75" s="102" t="s">
        <v>196</v>
      </c>
      <c r="C75" s="97" t="s">
        <v>146</v>
      </c>
      <c r="D75" s="103">
        <f>E75+F75+G75</f>
        <v>732</v>
      </c>
      <c r="E75" s="103">
        <v>244</v>
      </c>
      <c r="F75" s="103">
        <v>244</v>
      </c>
      <c r="G75" s="137">
        <v>244</v>
      </c>
      <c r="H75" s="113"/>
    </row>
    <row r="76" spans="1:8" s="42" customFormat="1" ht="25.5">
      <c r="A76" s="275"/>
      <c r="B76" s="118" t="s">
        <v>93</v>
      </c>
      <c r="C76" s="97" t="s">
        <v>33</v>
      </c>
      <c r="D76" s="103">
        <f>SUM(E76:G76)</f>
        <v>732</v>
      </c>
      <c r="E76" s="103">
        <v>244</v>
      </c>
      <c r="F76" s="103">
        <v>244</v>
      </c>
      <c r="G76" s="137">
        <v>244</v>
      </c>
      <c r="H76" s="113"/>
    </row>
    <row r="77" spans="1:8" s="42" customFormat="1" ht="25.5">
      <c r="A77" s="95" t="s">
        <v>177</v>
      </c>
      <c r="B77" s="115" t="s">
        <v>174</v>
      </c>
      <c r="C77" s="97" t="s">
        <v>21</v>
      </c>
      <c r="D77" s="68">
        <f>E77+F77+G77</f>
        <v>616.434</v>
      </c>
      <c r="E77" s="68">
        <v>205.478</v>
      </c>
      <c r="F77" s="68">
        <v>205.478</v>
      </c>
      <c r="G77" s="138">
        <v>205.478</v>
      </c>
      <c r="H77" s="113"/>
    </row>
    <row r="78" spans="1:8" s="28" customFormat="1" ht="15.75" customHeight="1">
      <c r="A78" s="187" t="s">
        <v>56</v>
      </c>
      <c r="B78" s="84"/>
      <c r="C78" s="97"/>
      <c r="D78" s="103"/>
      <c r="E78" s="103"/>
      <c r="F78" s="103"/>
      <c r="G78" s="137"/>
      <c r="H78" s="113"/>
    </row>
    <row r="79" spans="1:8" s="28" customFormat="1" ht="12.75">
      <c r="A79" s="188"/>
      <c r="B79" s="84" t="s">
        <v>102</v>
      </c>
      <c r="C79" s="97" t="s">
        <v>21</v>
      </c>
      <c r="D79" s="119">
        <f aca="true" t="shared" si="0" ref="D79:D84">E79+F79+G79</f>
        <v>411.918</v>
      </c>
      <c r="E79" s="68">
        <v>137.306</v>
      </c>
      <c r="F79" s="68">
        <v>137.306</v>
      </c>
      <c r="G79" s="138">
        <v>137.306</v>
      </c>
      <c r="H79" s="113"/>
    </row>
    <row r="80" spans="1:8" s="28" customFormat="1" ht="12.75" customHeight="1">
      <c r="A80" s="188"/>
      <c r="B80" s="84" t="s">
        <v>120</v>
      </c>
      <c r="C80" s="97" t="s">
        <v>21</v>
      </c>
      <c r="D80" s="68">
        <f t="shared" si="0"/>
        <v>238.013</v>
      </c>
      <c r="E80" s="68">
        <v>150.013</v>
      </c>
      <c r="F80" s="68">
        <v>44</v>
      </c>
      <c r="G80" s="138">
        <v>44</v>
      </c>
      <c r="H80" s="113"/>
    </row>
    <row r="81" spans="1:8" s="28" customFormat="1" ht="25.5" customHeight="1">
      <c r="A81" s="188"/>
      <c r="B81" s="84" t="s">
        <v>99</v>
      </c>
      <c r="C81" s="97" t="s">
        <v>21</v>
      </c>
      <c r="D81" s="68">
        <f t="shared" si="0"/>
        <v>60.74</v>
      </c>
      <c r="E81" s="68">
        <v>60.74</v>
      </c>
      <c r="F81" s="68"/>
      <c r="G81" s="138"/>
      <c r="H81" s="145">
        <v>545.35</v>
      </c>
    </row>
    <row r="82" spans="1:8" s="4" customFormat="1" ht="15.75" customHeight="1">
      <c r="A82" s="188"/>
      <c r="B82" s="84" t="s">
        <v>121</v>
      </c>
      <c r="C82" s="97" t="s">
        <v>33</v>
      </c>
      <c r="D82" s="103">
        <f t="shared" si="0"/>
        <v>198</v>
      </c>
      <c r="E82" s="103">
        <v>66</v>
      </c>
      <c r="F82" s="103">
        <v>66</v>
      </c>
      <c r="G82" s="137">
        <v>66</v>
      </c>
      <c r="H82" s="145">
        <v>190</v>
      </c>
    </row>
    <row r="83" spans="1:8" s="4" customFormat="1" ht="18" customHeight="1">
      <c r="A83" s="188"/>
      <c r="B83" s="84" t="s">
        <v>122</v>
      </c>
      <c r="C83" s="97" t="s">
        <v>33</v>
      </c>
      <c r="D83" s="103">
        <f t="shared" si="0"/>
        <v>3</v>
      </c>
      <c r="E83" s="103">
        <v>1</v>
      </c>
      <c r="F83" s="103">
        <v>1</v>
      </c>
      <c r="G83" s="137">
        <v>1</v>
      </c>
      <c r="H83" s="146">
        <v>38</v>
      </c>
    </row>
    <row r="84" spans="1:8" s="4" customFormat="1" ht="26.25" customHeight="1">
      <c r="A84" s="188"/>
      <c r="B84" s="84" t="s">
        <v>103</v>
      </c>
      <c r="C84" s="97" t="s">
        <v>33</v>
      </c>
      <c r="D84" s="103">
        <f t="shared" si="0"/>
        <v>3</v>
      </c>
      <c r="E84" s="103">
        <v>1</v>
      </c>
      <c r="F84" s="103">
        <v>1</v>
      </c>
      <c r="G84" s="137">
        <v>1</v>
      </c>
      <c r="H84" s="146"/>
    </row>
    <row r="85" spans="1:8" s="4" customFormat="1" ht="26.25" customHeight="1">
      <c r="A85" s="187" t="s">
        <v>63</v>
      </c>
      <c r="B85" s="81"/>
      <c r="C85" s="99"/>
      <c r="D85" s="99"/>
      <c r="E85" s="99"/>
      <c r="F85" s="99"/>
      <c r="G85" s="130"/>
      <c r="H85" s="147"/>
    </row>
    <row r="86" spans="1:8" s="28" customFormat="1" ht="12.75">
      <c r="A86" s="188"/>
      <c r="B86" s="84" t="s">
        <v>195</v>
      </c>
      <c r="C86" s="97" t="s">
        <v>38</v>
      </c>
      <c r="D86" s="97">
        <f>E86+F86+G86</f>
        <v>129</v>
      </c>
      <c r="E86" s="97">
        <v>43</v>
      </c>
      <c r="F86" s="97">
        <v>43</v>
      </c>
      <c r="G86" s="128">
        <v>43</v>
      </c>
      <c r="H86" s="147"/>
    </row>
    <row r="87" spans="1:8" s="28" customFormat="1" ht="12.75" customHeight="1">
      <c r="A87" s="188"/>
      <c r="B87" s="84" t="s">
        <v>220</v>
      </c>
      <c r="C87" s="97" t="s">
        <v>91</v>
      </c>
      <c r="D87" s="92">
        <f>E87+F87+G87</f>
        <v>6150.4980000000005</v>
      </c>
      <c r="E87" s="92">
        <v>2050.166</v>
      </c>
      <c r="F87" s="92">
        <v>2050.166</v>
      </c>
      <c r="G87" s="133">
        <v>2050.166</v>
      </c>
      <c r="H87" s="147"/>
    </row>
    <row r="88" spans="1:8" s="28" customFormat="1" ht="37.5" customHeight="1">
      <c r="A88" s="188"/>
      <c r="B88" s="84" t="s">
        <v>221</v>
      </c>
      <c r="C88" s="97" t="s">
        <v>21</v>
      </c>
      <c r="D88" s="97">
        <f>E88+F88+G88</f>
        <v>625200</v>
      </c>
      <c r="E88" s="97">
        <v>208400</v>
      </c>
      <c r="F88" s="97">
        <v>208400</v>
      </c>
      <c r="G88" s="128">
        <v>208400</v>
      </c>
      <c r="H88" s="113"/>
    </row>
    <row r="89" spans="1:8" s="28" customFormat="1" ht="12.75">
      <c r="A89" s="189"/>
      <c r="B89" s="84" t="s">
        <v>191</v>
      </c>
      <c r="C89" s="97" t="s">
        <v>21</v>
      </c>
      <c r="D89" s="97">
        <f>E89+F89+G89</f>
        <v>123000</v>
      </c>
      <c r="E89" s="97">
        <v>41000</v>
      </c>
      <c r="F89" s="97">
        <v>41000</v>
      </c>
      <c r="G89" s="128">
        <v>41000</v>
      </c>
      <c r="H89" s="113"/>
    </row>
    <row r="90" spans="1:8" s="28" customFormat="1" ht="12.75">
      <c r="A90" s="208" t="s">
        <v>104</v>
      </c>
      <c r="B90" s="84"/>
      <c r="C90" s="97"/>
      <c r="D90" s="97"/>
      <c r="E90" s="97"/>
      <c r="F90" s="97"/>
      <c r="G90" s="128"/>
      <c r="H90" s="113"/>
    </row>
    <row r="91" spans="1:8" s="28" customFormat="1" ht="12.75" customHeight="1">
      <c r="A91" s="219"/>
      <c r="B91" s="120" t="s">
        <v>105</v>
      </c>
      <c r="C91" s="97" t="s">
        <v>33</v>
      </c>
      <c r="D91" s="97">
        <f>SUM(E91:G91)</f>
        <v>12</v>
      </c>
      <c r="E91" s="97">
        <v>4</v>
      </c>
      <c r="F91" s="97">
        <v>4</v>
      </c>
      <c r="G91" s="128">
        <v>4</v>
      </c>
      <c r="H91" s="113"/>
    </row>
    <row r="92" spans="1:8" s="28" customFormat="1" ht="12.75">
      <c r="A92" s="204" t="s">
        <v>139</v>
      </c>
      <c r="B92" s="204"/>
      <c r="C92" s="204"/>
      <c r="D92" s="204"/>
      <c r="E92" s="204"/>
      <c r="F92" s="204"/>
      <c r="G92" s="205"/>
      <c r="H92" s="148"/>
    </row>
    <row r="93" spans="1:8" s="28" customFormat="1" ht="12.75">
      <c r="A93" s="187" t="s">
        <v>119</v>
      </c>
      <c r="B93" s="84"/>
      <c r="C93" s="99"/>
      <c r="D93" s="99"/>
      <c r="E93" s="99"/>
      <c r="F93" s="99"/>
      <c r="G93" s="130"/>
      <c r="H93" s="148"/>
    </row>
    <row r="94" spans="1:8" s="28" customFormat="1" ht="12.75">
      <c r="A94" s="188"/>
      <c r="B94" s="115" t="s">
        <v>174</v>
      </c>
      <c r="C94" s="97" t="s">
        <v>21</v>
      </c>
      <c r="D94" s="103">
        <f>E94+F94+G94</f>
        <v>4581</v>
      </c>
      <c r="E94" s="103">
        <v>1527</v>
      </c>
      <c r="F94" s="103">
        <v>1527</v>
      </c>
      <c r="G94" s="137">
        <v>1527</v>
      </c>
      <c r="H94" s="148"/>
    </row>
    <row r="95" spans="1:8" s="28" customFormat="1" ht="12.75" customHeight="1">
      <c r="A95" s="95"/>
      <c r="B95" s="115" t="s">
        <v>203</v>
      </c>
      <c r="C95" s="97" t="s">
        <v>21</v>
      </c>
      <c r="D95" s="103">
        <f>E95+F95+G95</f>
        <v>871527</v>
      </c>
      <c r="E95" s="103">
        <v>290509</v>
      </c>
      <c r="F95" s="103">
        <v>290509</v>
      </c>
      <c r="G95" s="137">
        <v>290509</v>
      </c>
      <c r="H95" s="148"/>
    </row>
    <row r="96" spans="1:8" s="28" customFormat="1" ht="12.75">
      <c r="A96" s="95"/>
      <c r="B96" s="84"/>
      <c r="C96" s="97"/>
      <c r="D96" s="103"/>
      <c r="E96" s="103"/>
      <c r="F96" s="103"/>
      <c r="G96" s="137"/>
      <c r="H96" s="113"/>
    </row>
    <row r="97" spans="1:8" s="28" customFormat="1" ht="12.75">
      <c r="A97" s="281" t="s">
        <v>193</v>
      </c>
      <c r="B97" s="84"/>
      <c r="C97" s="99"/>
      <c r="D97" s="106"/>
      <c r="E97" s="99"/>
      <c r="F97" s="99"/>
      <c r="G97" s="130"/>
      <c r="H97" s="113"/>
    </row>
    <row r="98" spans="1:8" s="28" customFormat="1" ht="12.75">
      <c r="A98" s="282"/>
      <c r="B98" s="84" t="s">
        <v>84</v>
      </c>
      <c r="C98" s="99" t="s">
        <v>39</v>
      </c>
      <c r="D98" s="121">
        <f>E98+F98+G98</f>
        <v>52290</v>
      </c>
      <c r="E98" s="99">
        <v>17430</v>
      </c>
      <c r="F98" s="99">
        <v>17430</v>
      </c>
      <c r="G98" s="130">
        <v>17430</v>
      </c>
      <c r="H98" s="146">
        <v>53866</v>
      </c>
    </row>
    <row r="99" spans="1:8" s="28" customFormat="1" ht="12.75">
      <c r="A99" s="283"/>
      <c r="B99" s="108" t="s">
        <v>186</v>
      </c>
      <c r="C99" s="99" t="s">
        <v>33</v>
      </c>
      <c r="D99" s="121">
        <f>E99+F99+G99</f>
        <v>3</v>
      </c>
      <c r="E99" s="99">
        <v>1</v>
      </c>
      <c r="F99" s="99">
        <v>1</v>
      </c>
      <c r="G99" s="130">
        <v>1</v>
      </c>
      <c r="H99" s="146"/>
    </row>
    <row r="100" spans="1:8" s="28" customFormat="1" ht="12.75" customHeight="1">
      <c r="A100" s="283"/>
      <c r="B100" s="84"/>
      <c r="C100" s="97"/>
      <c r="D100" s="103"/>
      <c r="E100" s="103"/>
      <c r="F100" s="103"/>
      <c r="G100" s="137"/>
      <c r="H100" s="149">
        <f>SUM(E100:G100)</f>
        <v>0</v>
      </c>
    </row>
    <row r="101" spans="1:8" s="28" customFormat="1" ht="12.75">
      <c r="A101" s="284" t="s">
        <v>56</v>
      </c>
      <c r="B101" s="84"/>
      <c r="C101" s="99"/>
      <c r="D101" s="99"/>
      <c r="E101" s="99"/>
      <c r="F101" s="99"/>
      <c r="G101" s="130"/>
      <c r="H101" s="113"/>
    </row>
    <row r="102" spans="1:8" s="28" customFormat="1" ht="25.5" customHeight="1">
      <c r="A102" s="285"/>
      <c r="B102" s="84" t="s">
        <v>120</v>
      </c>
      <c r="C102" s="97" t="s">
        <v>21</v>
      </c>
      <c r="D102" s="97">
        <f>E102+F102+G102</f>
        <v>7194</v>
      </c>
      <c r="E102" s="97">
        <v>2398</v>
      </c>
      <c r="F102" s="97">
        <v>2398</v>
      </c>
      <c r="G102" s="128">
        <v>2398</v>
      </c>
      <c r="H102" s="113"/>
    </row>
    <row r="103" spans="1:9" s="28" customFormat="1" ht="41.25" customHeight="1">
      <c r="A103" s="285"/>
      <c r="B103" s="84" t="s">
        <v>117</v>
      </c>
      <c r="C103" s="97" t="s">
        <v>21</v>
      </c>
      <c r="D103" s="97">
        <f>E103+F103+G103</f>
        <v>1941</v>
      </c>
      <c r="E103" s="97">
        <v>647</v>
      </c>
      <c r="F103" s="97">
        <v>647</v>
      </c>
      <c r="G103" s="128">
        <v>647</v>
      </c>
      <c r="H103" s="113"/>
      <c r="I103" s="44"/>
    </row>
    <row r="104" spans="1:9" s="28" customFormat="1" ht="19.5" customHeight="1">
      <c r="A104" s="285"/>
      <c r="B104" s="84" t="s">
        <v>118</v>
      </c>
      <c r="C104" s="97" t="s">
        <v>33</v>
      </c>
      <c r="D104" s="97">
        <f>E104+F104+G104</f>
        <v>42</v>
      </c>
      <c r="E104" s="97">
        <v>14</v>
      </c>
      <c r="F104" s="97">
        <v>14</v>
      </c>
      <c r="G104" s="128">
        <v>14</v>
      </c>
      <c r="H104" s="150">
        <v>476</v>
      </c>
      <c r="I104" s="44"/>
    </row>
    <row r="105" spans="1:8" s="28" customFormat="1" ht="12.75" customHeight="1">
      <c r="A105" s="194" t="s">
        <v>63</v>
      </c>
      <c r="B105" s="84"/>
      <c r="C105" s="99"/>
      <c r="D105" s="99"/>
      <c r="E105" s="99"/>
      <c r="F105" s="99"/>
      <c r="G105" s="130"/>
      <c r="H105" s="150"/>
    </row>
    <row r="106" spans="1:8" s="28" customFormat="1" ht="10.5" customHeight="1">
      <c r="A106" s="194"/>
      <c r="B106" s="84" t="s">
        <v>195</v>
      </c>
      <c r="C106" s="97" t="s">
        <v>33</v>
      </c>
      <c r="D106" s="97">
        <f>E106+F106+G106</f>
        <v>75</v>
      </c>
      <c r="E106" s="97">
        <v>25</v>
      </c>
      <c r="F106" s="97">
        <v>25</v>
      </c>
      <c r="G106" s="128">
        <v>25</v>
      </c>
      <c r="H106" s="150"/>
    </row>
    <row r="107" spans="1:8" s="28" customFormat="1" ht="18.75" customHeight="1">
      <c r="A107" s="194"/>
      <c r="B107" s="84" t="s">
        <v>221</v>
      </c>
      <c r="C107" s="97" t="s">
        <v>128</v>
      </c>
      <c r="D107" s="97">
        <f>E107+F107+G107</f>
        <v>999000</v>
      </c>
      <c r="E107" s="97">
        <v>333000</v>
      </c>
      <c r="F107" s="97">
        <v>333000</v>
      </c>
      <c r="G107" s="128">
        <v>333000</v>
      </c>
      <c r="H107" s="150"/>
    </row>
    <row r="108" spans="1:8" s="28" customFormat="1" ht="11.25" customHeight="1">
      <c r="A108" s="194"/>
      <c r="B108" s="84" t="s">
        <v>222</v>
      </c>
      <c r="C108" s="97" t="s">
        <v>91</v>
      </c>
      <c r="D108" s="97">
        <f>E108+F108+G108</f>
        <v>1059</v>
      </c>
      <c r="E108" s="97">
        <v>353</v>
      </c>
      <c r="F108" s="97">
        <v>353</v>
      </c>
      <c r="G108" s="128">
        <v>353</v>
      </c>
      <c r="H108" s="113"/>
    </row>
    <row r="109" spans="1:8" s="28" customFormat="1" ht="12.75">
      <c r="A109" s="194"/>
      <c r="B109" s="84" t="s">
        <v>191</v>
      </c>
      <c r="C109" s="97" t="s">
        <v>21</v>
      </c>
      <c r="D109" s="97">
        <f>E109+F109+G109</f>
        <v>70800</v>
      </c>
      <c r="E109" s="97">
        <v>23600</v>
      </c>
      <c r="F109" s="97">
        <v>23600</v>
      </c>
      <c r="G109" s="128">
        <v>23600</v>
      </c>
      <c r="H109" s="113"/>
    </row>
    <row r="110" spans="1:8" s="28" customFormat="1" ht="12.75">
      <c r="A110" s="208" t="s">
        <v>100</v>
      </c>
      <c r="B110" s="84"/>
      <c r="C110" s="97"/>
      <c r="D110" s="97"/>
      <c r="E110" s="97"/>
      <c r="F110" s="97"/>
      <c r="G110" s="128"/>
      <c r="H110" s="113"/>
    </row>
    <row r="111" spans="1:8" s="28" customFormat="1" ht="12.75">
      <c r="A111" s="219"/>
      <c r="B111" s="84" t="s">
        <v>101</v>
      </c>
      <c r="C111" s="97" t="s">
        <v>33</v>
      </c>
      <c r="D111" s="97">
        <f>E111+F111+G111</f>
        <v>3</v>
      </c>
      <c r="E111" s="97">
        <v>1</v>
      </c>
      <c r="F111" s="97">
        <v>1</v>
      </c>
      <c r="G111" s="128">
        <v>1</v>
      </c>
      <c r="H111" s="113"/>
    </row>
    <row r="112" spans="1:8" s="28" customFormat="1" ht="11.25" customHeight="1">
      <c r="A112" s="114" t="s">
        <v>202</v>
      </c>
      <c r="B112" s="84" t="s">
        <v>192</v>
      </c>
      <c r="C112" s="97" t="s">
        <v>33</v>
      </c>
      <c r="D112" s="97">
        <f>E112+F112+G112</f>
        <v>300</v>
      </c>
      <c r="E112" s="97">
        <v>100</v>
      </c>
      <c r="F112" s="97">
        <v>100</v>
      </c>
      <c r="G112" s="128">
        <v>100</v>
      </c>
      <c r="H112" s="113"/>
    </row>
    <row r="113" spans="1:8" s="28" customFormat="1" ht="27" customHeight="1">
      <c r="A113" s="96" t="s">
        <v>62</v>
      </c>
      <c r="B113" s="81" t="s">
        <v>197</v>
      </c>
      <c r="C113" s="106" t="s">
        <v>22</v>
      </c>
      <c r="D113" s="92">
        <f>SUM(E113:G113)</f>
        <v>16.631999999999998</v>
      </c>
      <c r="E113" s="92">
        <v>5.544</v>
      </c>
      <c r="F113" s="92">
        <v>5.544</v>
      </c>
      <c r="G113" s="133">
        <v>5.544</v>
      </c>
      <c r="H113" s="113"/>
    </row>
    <row r="114" spans="1:8" s="28" customFormat="1" ht="12.75" customHeight="1">
      <c r="A114" s="205" t="s">
        <v>69</v>
      </c>
      <c r="B114" s="206"/>
      <c r="C114" s="206"/>
      <c r="D114" s="206"/>
      <c r="E114" s="206"/>
      <c r="F114" s="206"/>
      <c r="G114" s="206"/>
      <c r="H114" s="113"/>
    </row>
    <row r="115" spans="1:8" s="28" customFormat="1" ht="45" customHeight="1">
      <c r="A115" s="286" t="s">
        <v>183</v>
      </c>
      <c r="B115" s="84"/>
      <c r="C115" s="99"/>
      <c r="D115" s="99"/>
      <c r="E115" s="99"/>
      <c r="F115" s="99"/>
      <c r="G115" s="130"/>
      <c r="H115" s="113"/>
    </row>
    <row r="116" spans="1:8" s="31" customFormat="1" ht="12.75" customHeight="1">
      <c r="A116" s="287"/>
      <c r="B116" s="84" t="s">
        <v>120</v>
      </c>
      <c r="C116" s="97" t="s">
        <v>21</v>
      </c>
      <c r="D116" s="106">
        <f>E116+F116+G116</f>
        <v>258</v>
      </c>
      <c r="E116" s="106">
        <v>86</v>
      </c>
      <c r="F116" s="106">
        <v>86</v>
      </c>
      <c r="G116" s="132">
        <v>86</v>
      </c>
      <c r="H116" s="113"/>
    </row>
    <row r="117" spans="1:8" s="31" customFormat="1" ht="14.25" customHeight="1">
      <c r="A117" s="122"/>
      <c r="B117" s="84" t="s">
        <v>174</v>
      </c>
      <c r="C117" s="97" t="s">
        <v>33</v>
      </c>
      <c r="D117" s="106">
        <f>SUM(E117:G117)</f>
        <v>15</v>
      </c>
      <c r="E117" s="106">
        <v>5</v>
      </c>
      <c r="F117" s="106">
        <v>5</v>
      </c>
      <c r="G117" s="132">
        <v>5</v>
      </c>
      <c r="H117" s="113"/>
    </row>
    <row r="118" spans="1:8" s="28" customFormat="1" ht="12.75" customHeight="1">
      <c r="A118" s="286" t="s">
        <v>63</v>
      </c>
      <c r="B118" s="84" t="s">
        <v>195</v>
      </c>
      <c r="C118" s="97" t="s">
        <v>38</v>
      </c>
      <c r="D118" s="97">
        <f>E118+F118+G118</f>
        <v>231</v>
      </c>
      <c r="E118" s="97">
        <v>77</v>
      </c>
      <c r="F118" s="97">
        <v>77</v>
      </c>
      <c r="G118" s="128">
        <v>77</v>
      </c>
      <c r="H118" s="113"/>
    </row>
    <row r="119" spans="1:8" s="28" customFormat="1" ht="12.75">
      <c r="A119" s="287"/>
      <c r="B119" s="84" t="s">
        <v>222</v>
      </c>
      <c r="C119" s="97" t="s">
        <v>91</v>
      </c>
      <c r="D119" s="97">
        <f>E119+F119+G119</f>
        <v>15809.256000000001</v>
      </c>
      <c r="E119" s="97">
        <v>5269.752</v>
      </c>
      <c r="F119" s="97">
        <v>5269.752</v>
      </c>
      <c r="G119" s="128">
        <v>5269.752</v>
      </c>
      <c r="H119" s="113"/>
    </row>
    <row r="120" spans="1:8" s="28" customFormat="1" ht="12.75" customHeight="1">
      <c r="A120" s="287"/>
      <c r="B120" s="123" t="s">
        <v>221</v>
      </c>
      <c r="C120" s="97" t="s">
        <v>21</v>
      </c>
      <c r="D120" s="97">
        <f>E120+F120+G120</f>
        <v>597370.8</v>
      </c>
      <c r="E120" s="97">
        <v>199123.6</v>
      </c>
      <c r="F120" s="97">
        <v>199123.6</v>
      </c>
      <c r="G120" s="128">
        <v>199123.6</v>
      </c>
      <c r="H120" s="113"/>
    </row>
    <row r="121" spans="1:8" s="28" customFormat="1" ht="26.25" customHeight="1">
      <c r="A121" s="287"/>
      <c r="B121" s="84" t="s">
        <v>191</v>
      </c>
      <c r="C121" s="97" t="s">
        <v>21</v>
      </c>
      <c r="D121" s="97">
        <f>E121+F121+G121</f>
        <v>160440</v>
      </c>
      <c r="E121" s="97">
        <v>53480</v>
      </c>
      <c r="F121" s="97">
        <v>53480</v>
      </c>
      <c r="G121" s="128">
        <v>53480</v>
      </c>
      <c r="H121" s="113"/>
    </row>
    <row r="122" spans="1:8" s="28" customFormat="1" ht="19.5" customHeight="1">
      <c r="A122" s="187" t="s">
        <v>134</v>
      </c>
      <c r="B122" s="123"/>
      <c r="C122" s="124"/>
      <c r="D122" s="124"/>
      <c r="E122" s="124"/>
      <c r="F122" s="124"/>
      <c r="G122" s="141"/>
      <c r="H122" s="113"/>
    </row>
    <row r="123" spans="1:8" s="28" customFormat="1" ht="12.75" customHeight="1">
      <c r="A123" s="188"/>
      <c r="B123" s="84" t="s">
        <v>29</v>
      </c>
      <c r="C123" s="124" t="s">
        <v>96</v>
      </c>
      <c r="D123" s="124">
        <f>E123+F123+G123</f>
        <v>39.522</v>
      </c>
      <c r="E123" s="124">
        <v>13.174</v>
      </c>
      <c r="F123" s="124">
        <v>13.174</v>
      </c>
      <c r="G123" s="141">
        <v>13.174</v>
      </c>
      <c r="H123" s="113"/>
    </row>
    <row r="124" spans="1:8" s="28" customFormat="1" ht="38.25">
      <c r="A124" s="114" t="s">
        <v>202</v>
      </c>
      <c r="B124" s="84"/>
      <c r="C124" s="97"/>
      <c r="D124" s="97"/>
      <c r="E124" s="97"/>
      <c r="F124" s="97"/>
      <c r="G124" s="128"/>
      <c r="H124" s="113"/>
    </row>
    <row r="125" spans="1:8" s="28" customFormat="1" ht="38.25">
      <c r="A125" s="114" t="s">
        <v>202</v>
      </c>
      <c r="B125" s="125" t="s">
        <v>133</v>
      </c>
      <c r="C125" s="97" t="s">
        <v>33</v>
      </c>
      <c r="D125" s="103">
        <f>SUM(E125:G125)</f>
        <v>96</v>
      </c>
      <c r="E125" s="103">
        <v>32</v>
      </c>
      <c r="F125" s="103">
        <v>32</v>
      </c>
      <c r="G125" s="137">
        <v>32</v>
      </c>
      <c r="H125" s="149">
        <f>SUM(E125:G125)</f>
        <v>96</v>
      </c>
    </row>
    <row r="126" spans="1:8" s="28" customFormat="1" ht="12.75">
      <c r="A126" s="204" t="s">
        <v>72</v>
      </c>
      <c r="B126" s="204"/>
      <c r="C126" s="204"/>
      <c r="D126" s="204"/>
      <c r="E126" s="204"/>
      <c r="F126" s="204"/>
      <c r="G126" s="205"/>
      <c r="H126" s="144"/>
    </row>
    <row r="127" spans="1:8" s="28" customFormat="1" ht="12.75">
      <c r="A127" s="187" t="s">
        <v>182</v>
      </c>
      <c r="B127" s="84"/>
      <c r="C127" s="99"/>
      <c r="D127" s="99"/>
      <c r="E127" s="99"/>
      <c r="F127" s="99"/>
      <c r="G127" s="130"/>
      <c r="H127" s="144"/>
    </row>
    <row r="128" spans="1:8" s="28" customFormat="1" ht="12.75" customHeight="1">
      <c r="A128" s="188"/>
      <c r="B128" s="84" t="s">
        <v>120</v>
      </c>
      <c r="C128" s="97" t="s">
        <v>21</v>
      </c>
      <c r="D128" s="97">
        <f>SUM(E128:G128)</f>
        <v>3408.6000000000004</v>
      </c>
      <c r="E128" s="97">
        <v>1136.2</v>
      </c>
      <c r="F128" s="97">
        <v>1136.2</v>
      </c>
      <c r="G128" s="128">
        <v>1136.2</v>
      </c>
      <c r="H128" s="113"/>
    </row>
    <row r="129" spans="1:8" s="28" customFormat="1" ht="25.5">
      <c r="A129" s="188"/>
      <c r="B129" s="84" t="s">
        <v>86</v>
      </c>
      <c r="C129" s="97" t="s">
        <v>33</v>
      </c>
      <c r="D129" s="97">
        <f>E129+F129+G129</f>
        <v>18</v>
      </c>
      <c r="E129" s="97">
        <v>6</v>
      </c>
      <c r="F129" s="97">
        <v>6</v>
      </c>
      <c r="G129" s="128">
        <v>6</v>
      </c>
      <c r="H129" s="143">
        <v>150108</v>
      </c>
    </row>
    <row r="130" spans="1:8" s="28" customFormat="1" ht="12.75">
      <c r="A130" s="187" t="s">
        <v>180</v>
      </c>
      <c r="B130" s="84"/>
      <c r="C130" s="99"/>
      <c r="D130" s="99"/>
      <c r="E130" s="99"/>
      <c r="F130" s="99"/>
      <c r="G130" s="130"/>
      <c r="H130" s="113"/>
    </row>
    <row r="131" spans="1:8" s="28" customFormat="1" ht="33" customHeight="1">
      <c r="A131" s="188"/>
      <c r="B131" s="84" t="s">
        <v>174</v>
      </c>
      <c r="C131" s="97" t="s">
        <v>21</v>
      </c>
      <c r="D131" s="103">
        <f>E131+F131+G131</f>
        <v>42879</v>
      </c>
      <c r="E131" s="103">
        <v>14293</v>
      </c>
      <c r="F131" s="103">
        <v>14293</v>
      </c>
      <c r="G131" s="137">
        <v>14293</v>
      </c>
      <c r="H131" s="113"/>
    </row>
    <row r="132" spans="1:8" s="28" customFormat="1" ht="39.75" customHeight="1">
      <c r="A132" s="188"/>
      <c r="B132" s="84" t="s">
        <v>181</v>
      </c>
      <c r="C132" s="97" t="s">
        <v>21</v>
      </c>
      <c r="D132" s="109">
        <f>E132+F132+G132</f>
        <v>2110.68</v>
      </c>
      <c r="E132" s="109">
        <v>703.56</v>
      </c>
      <c r="F132" s="109">
        <v>703.56</v>
      </c>
      <c r="G132" s="134">
        <v>703.56</v>
      </c>
      <c r="H132" s="113"/>
    </row>
    <row r="133" spans="1:8" ht="12.75" customHeight="1">
      <c r="A133" s="187" t="s">
        <v>63</v>
      </c>
      <c r="B133" s="81"/>
      <c r="C133" s="99"/>
      <c r="D133" s="99"/>
      <c r="E133" s="99"/>
      <c r="F133" s="99"/>
      <c r="G133" s="130"/>
      <c r="H133" s="113"/>
    </row>
    <row r="134" spans="1:8" ht="26.25" customHeight="1">
      <c r="A134" s="188"/>
      <c r="B134" s="84" t="s">
        <v>222</v>
      </c>
      <c r="C134" s="97" t="s">
        <v>39</v>
      </c>
      <c r="D134" s="106">
        <f>E134+F134+G134</f>
        <v>198</v>
      </c>
      <c r="E134" s="97">
        <v>66</v>
      </c>
      <c r="F134" s="97">
        <v>66</v>
      </c>
      <c r="G134" s="128">
        <v>66</v>
      </c>
      <c r="H134" s="113"/>
    </row>
    <row r="135" spans="1:8" s="28" customFormat="1" ht="23.25" customHeight="1">
      <c r="A135" s="188"/>
      <c r="B135" s="84" t="s">
        <v>195</v>
      </c>
      <c r="C135" s="97" t="s">
        <v>38</v>
      </c>
      <c r="D135" s="106">
        <f>E135+F135+G135</f>
        <v>69</v>
      </c>
      <c r="E135" s="97">
        <v>23</v>
      </c>
      <c r="F135" s="97">
        <v>23</v>
      </c>
      <c r="G135" s="128">
        <v>23</v>
      </c>
      <c r="H135" s="113"/>
    </row>
    <row r="136" spans="1:8" s="28" customFormat="1" ht="12.75" customHeight="1">
      <c r="A136" s="188"/>
      <c r="B136" s="84" t="s">
        <v>26</v>
      </c>
      <c r="C136" s="97" t="s">
        <v>91</v>
      </c>
      <c r="D136" s="106">
        <f>E136+F136+G136</f>
        <v>11550</v>
      </c>
      <c r="E136" s="97">
        <v>3850</v>
      </c>
      <c r="F136" s="97">
        <v>3850</v>
      </c>
      <c r="G136" s="128">
        <v>3850</v>
      </c>
      <c r="H136" s="113"/>
    </row>
    <row r="137" spans="1:8" s="28" customFormat="1" ht="12.75">
      <c r="A137" s="189"/>
      <c r="B137" s="84" t="s">
        <v>191</v>
      </c>
      <c r="C137" s="97" t="s">
        <v>21</v>
      </c>
      <c r="D137" s="107">
        <f>E137+F137+G137</f>
        <v>168933.59999999998</v>
      </c>
      <c r="E137" s="97">
        <v>56311.2</v>
      </c>
      <c r="F137" s="97">
        <v>56311.2</v>
      </c>
      <c r="G137" s="128">
        <v>56311.2</v>
      </c>
      <c r="H137" s="113"/>
    </row>
    <row r="138" spans="1:8" s="28" customFormat="1" ht="12.75" customHeight="1">
      <c r="A138" s="187" t="s">
        <v>62</v>
      </c>
      <c r="B138" s="84"/>
      <c r="C138" s="97"/>
      <c r="D138" s="97"/>
      <c r="E138" s="97"/>
      <c r="F138" s="97"/>
      <c r="G138" s="128"/>
      <c r="H138" s="113"/>
    </row>
    <row r="139" spans="1:8" s="28" customFormat="1" ht="12.75">
      <c r="A139" s="188"/>
      <c r="B139" s="116" t="s">
        <v>97</v>
      </c>
      <c r="C139" s="97" t="s">
        <v>96</v>
      </c>
      <c r="D139" s="97">
        <f>E139+F139+G139</f>
        <v>16.256999999999998</v>
      </c>
      <c r="E139" s="97">
        <v>5.419</v>
      </c>
      <c r="F139" s="97">
        <v>5.419</v>
      </c>
      <c r="G139" s="128">
        <v>5.419</v>
      </c>
      <c r="H139" s="113"/>
    </row>
    <row r="140" spans="1:8" s="28" customFormat="1" ht="12.75">
      <c r="A140" s="189"/>
      <c r="B140" s="116" t="s">
        <v>188</v>
      </c>
      <c r="C140" s="97" t="s">
        <v>33</v>
      </c>
      <c r="D140" s="97">
        <f>E140+F140+G140</f>
        <v>3</v>
      </c>
      <c r="E140" s="97">
        <v>1</v>
      </c>
      <c r="F140" s="97">
        <v>1</v>
      </c>
      <c r="G140" s="128">
        <v>1</v>
      </c>
      <c r="H140" s="113"/>
    </row>
    <row r="141" spans="1:8" s="28" customFormat="1" ht="25.5">
      <c r="A141" s="86" t="s">
        <v>123</v>
      </c>
      <c r="B141" s="81" t="s">
        <v>124</v>
      </c>
      <c r="C141" s="97" t="s">
        <v>96</v>
      </c>
      <c r="D141" s="97">
        <f>E141+F141+G141</f>
        <v>19.689</v>
      </c>
      <c r="E141" s="97">
        <v>6.563</v>
      </c>
      <c r="F141" s="97">
        <v>6.563</v>
      </c>
      <c r="G141" s="128">
        <v>6.563</v>
      </c>
      <c r="H141" s="113"/>
    </row>
    <row r="142" spans="1:8" s="28" customFormat="1" ht="38.25">
      <c r="A142" s="114" t="s">
        <v>202</v>
      </c>
      <c r="B142" s="84" t="s">
        <v>131</v>
      </c>
      <c r="C142" s="97" t="s">
        <v>33</v>
      </c>
      <c r="D142" s="106">
        <f>E142+F142+G142</f>
        <v>189</v>
      </c>
      <c r="E142" s="106">
        <v>63</v>
      </c>
      <c r="F142" s="106">
        <v>63</v>
      </c>
      <c r="G142" s="132">
        <v>63</v>
      </c>
      <c r="H142" s="150"/>
    </row>
    <row r="143" spans="1:8" s="28" customFormat="1" ht="12.75" customHeight="1">
      <c r="A143" s="204" t="s">
        <v>70</v>
      </c>
      <c r="B143" s="204"/>
      <c r="C143" s="204"/>
      <c r="D143" s="204"/>
      <c r="E143" s="204"/>
      <c r="F143" s="204"/>
      <c r="G143" s="205"/>
      <c r="H143" s="151"/>
    </row>
    <row r="144" spans="1:8" s="28" customFormat="1" ht="12.75">
      <c r="A144" s="187" t="s">
        <v>176</v>
      </c>
      <c r="B144" s="81"/>
      <c r="C144" s="99"/>
      <c r="D144" s="99"/>
      <c r="E144" s="99"/>
      <c r="F144" s="99"/>
      <c r="G144" s="130"/>
      <c r="H144" s="151"/>
    </row>
    <row r="145" spans="1:8" ht="12.75">
      <c r="A145" s="188"/>
      <c r="B145" s="84" t="s">
        <v>174</v>
      </c>
      <c r="C145" s="97" t="s">
        <v>33</v>
      </c>
      <c r="D145" s="97">
        <f>E145+F145+G145</f>
        <v>30</v>
      </c>
      <c r="E145" s="97">
        <v>10</v>
      </c>
      <c r="F145" s="97">
        <v>10</v>
      </c>
      <c r="G145" s="128">
        <v>10</v>
      </c>
      <c r="H145" s="113"/>
    </row>
    <row r="146" spans="1:8" ht="27.75" customHeight="1">
      <c r="A146" s="208" t="s">
        <v>56</v>
      </c>
      <c r="B146" s="81"/>
      <c r="C146" s="97"/>
      <c r="D146" s="97"/>
      <c r="E146" s="97"/>
      <c r="F146" s="97"/>
      <c r="G146" s="128"/>
      <c r="H146" s="143">
        <v>150108</v>
      </c>
    </row>
    <row r="147" spans="1:8" ht="12.75">
      <c r="A147" s="209"/>
      <c r="B147" s="126" t="s">
        <v>25</v>
      </c>
      <c r="C147" s="97" t="s">
        <v>21</v>
      </c>
      <c r="D147" s="106">
        <f>E147+F147+G147</f>
        <v>3249</v>
      </c>
      <c r="E147" s="106">
        <v>1083</v>
      </c>
      <c r="F147" s="106">
        <v>1083</v>
      </c>
      <c r="G147" s="132">
        <v>1083</v>
      </c>
      <c r="H147" s="113"/>
    </row>
    <row r="148" spans="1:8" ht="12.75">
      <c r="A148" s="187" t="s">
        <v>63</v>
      </c>
      <c r="B148" s="84"/>
      <c r="C148" s="99"/>
      <c r="D148" s="99"/>
      <c r="E148" s="99"/>
      <c r="F148" s="99"/>
      <c r="G148" s="130"/>
      <c r="H148" s="113"/>
    </row>
    <row r="149" spans="1:8" ht="12.75">
      <c r="A149" s="188"/>
      <c r="B149" s="84" t="s">
        <v>195</v>
      </c>
      <c r="C149" s="97" t="s">
        <v>38</v>
      </c>
      <c r="D149" s="97">
        <f>E149+F149+G149</f>
        <v>252</v>
      </c>
      <c r="E149" s="97">
        <v>84</v>
      </c>
      <c r="F149" s="97">
        <v>84</v>
      </c>
      <c r="G149" s="128">
        <v>84</v>
      </c>
      <c r="H149" s="113"/>
    </row>
    <row r="150" spans="1:8" ht="12.75">
      <c r="A150" s="188"/>
      <c r="B150" s="123" t="s">
        <v>221</v>
      </c>
      <c r="C150" s="97" t="s">
        <v>21</v>
      </c>
      <c r="D150" s="97">
        <f>E150+F150+G150</f>
        <v>1079145</v>
      </c>
      <c r="E150" s="97">
        <v>359715</v>
      </c>
      <c r="F150" s="97">
        <v>359715</v>
      </c>
      <c r="G150" s="128">
        <v>359715</v>
      </c>
      <c r="H150" s="113"/>
    </row>
    <row r="151" spans="1:8" s="8" customFormat="1" ht="18.75" customHeight="1">
      <c r="A151" s="188"/>
      <c r="B151" s="84" t="s">
        <v>222</v>
      </c>
      <c r="C151" s="97" t="s">
        <v>91</v>
      </c>
      <c r="D151" s="97">
        <f>E151+F151+G151</f>
        <v>13500</v>
      </c>
      <c r="E151" s="97">
        <v>4500</v>
      </c>
      <c r="F151" s="97">
        <v>4500</v>
      </c>
      <c r="G151" s="128">
        <v>4500</v>
      </c>
      <c r="H151" s="113"/>
    </row>
    <row r="152" spans="1:8" s="28" customFormat="1" ht="25.5" customHeight="1">
      <c r="A152" s="279"/>
      <c r="B152" s="84" t="s">
        <v>191</v>
      </c>
      <c r="C152" s="97" t="s">
        <v>21</v>
      </c>
      <c r="D152" s="97">
        <f>E152+F152+G152</f>
        <v>690000</v>
      </c>
      <c r="E152" s="97">
        <v>230000</v>
      </c>
      <c r="F152" s="97">
        <v>230000</v>
      </c>
      <c r="G152" s="128">
        <v>230000</v>
      </c>
      <c r="H152" s="113"/>
    </row>
    <row r="153" spans="1:8" s="28" customFormat="1" ht="17.25" customHeight="1">
      <c r="A153" s="194" t="s">
        <v>62</v>
      </c>
      <c r="B153" s="84"/>
      <c r="C153" s="99"/>
      <c r="D153" s="97"/>
      <c r="E153" s="99"/>
      <c r="F153" s="99"/>
      <c r="G153" s="130"/>
      <c r="H153" s="113"/>
    </row>
    <row r="154" spans="1:8" s="28" customFormat="1" ht="12.75">
      <c r="A154" s="194"/>
      <c r="B154" s="84" t="s">
        <v>29</v>
      </c>
      <c r="C154" s="97" t="s">
        <v>96</v>
      </c>
      <c r="D154" s="97">
        <f>E154+F154+G154</f>
        <v>66</v>
      </c>
      <c r="E154" s="97">
        <v>22</v>
      </c>
      <c r="F154" s="97">
        <v>22</v>
      </c>
      <c r="G154" s="128">
        <v>22</v>
      </c>
      <c r="H154" s="113"/>
    </row>
    <row r="155" ht="12.75">
      <c r="H155" s="10"/>
    </row>
    <row r="157" spans="1:7" ht="23.25">
      <c r="A157" s="57" t="s">
        <v>77</v>
      </c>
      <c r="B157" s="57"/>
      <c r="C157" s="57"/>
      <c r="D157" s="57"/>
      <c r="E157" s="57"/>
      <c r="F157" s="268" t="s">
        <v>116</v>
      </c>
      <c r="G157" s="268"/>
    </row>
  </sheetData>
  <sheetProtection/>
  <mergeCells count="66">
    <mergeCell ref="A138:A140"/>
    <mergeCell ref="A143:G143"/>
    <mergeCell ref="A144:A145"/>
    <mergeCell ref="A146:A147"/>
    <mergeCell ref="A148:A152"/>
    <mergeCell ref="A153:A154"/>
    <mergeCell ref="A118:A121"/>
    <mergeCell ref="A122:A123"/>
    <mergeCell ref="A126:G126"/>
    <mergeCell ref="A127:A129"/>
    <mergeCell ref="A130:A132"/>
    <mergeCell ref="A133:A137"/>
    <mergeCell ref="A99:A100"/>
    <mergeCell ref="A101:A104"/>
    <mergeCell ref="A105:A109"/>
    <mergeCell ref="A110:A111"/>
    <mergeCell ref="A114:G114"/>
    <mergeCell ref="A115:A116"/>
    <mergeCell ref="A78:A84"/>
    <mergeCell ref="A85:A89"/>
    <mergeCell ref="A90:A91"/>
    <mergeCell ref="A92:G92"/>
    <mergeCell ref="A93:A94"/>
    <mergeCell ref="A97:A98"/>
    <mergeCell ref="A48:A49"/>
    <mergeCell ref="A50:A51"/>
    <mergeCell ref="A52:A55"/>
    <mergeCell ref="A58:G58"/>
    <mergeCell ref="A59:A61"/>
    <mergeCell ref="A62:A66"/>
    <mergeCell ref="A36:A37"/>
    <mergeCell ref="A38:G38"/>
    <mergeCell ref="A39:G39"/>
    <mergeCell ref="A40:A42"/>
    <mergeCell ref="A43:A45"/>
    <mergeCell ref="A46:A47"/>
    <mergeCell ref="E3:G3"/>
    <mergeCell ref="F157:G157"/>
    <mergeCell ref="A67:A69"/>
    <mergeCell ref="A72:G72"/>
    <mergeCell ref="A73:A76"/>
    <mergeCell ref="A27:G27"/>
    <mergeCell ref="A28:A29"/>
    <mergeCell ref="A17:G17"/>
    <mergeCell ref="A18:A19"/>
    <mergeCell ref="A30:A31"/>
    <mergeCell ref="A32:G32"/>
    <mergeCell ref="A33:A34"/>
    <mergeCell ref="A35:G35"/>
    <mergeCell ref="A16:H16"/>
    <mergeCell ref="E13:G13"/>
    <mergeCell ref="D13:D14"/>
    <mergeCell ref="A24:G24"/>
    <mergeCell ref="A25:A26"/>
    <mergeCell ref="A21:G21"/>
    <mergeCell ref="A22:A23"/>
    <mergeCell ref="A8:G8"/>
    <mergeCell ref="E1:F1"/>
    <mergeCell ref="E2:F2"/>
    <mergeCell ref="E5:F5"/>
    <mergeCell ref="E6:G6"/>
    <mergeCell ref="D12:G12"/>
    <mergeCell ref="A9:G9"/>
    <mergeCell ref="A12:A14"/>
    <mergeCell ref="B12:B14"/>
    <mergeCell ref="C12:C14"/>
  </mergeCells>
  <printOptions horizontalCentered="1"/>
  <pageMargins left="1.1811023622047245" right="0.5511811023622047" top="1.1811023622047245" bottom="0.7874015748031497" header="0.1968503937007874" footer="0.1968503937007874"/>
  <pageSetup fitToHeight="7" horizontalDpi="600" verticalDpi="600" orientation="landscape" paperSize="9" scale="76" r:id="rId1"/>
  <headerFooter alignWithMargins="0">
    <oddHeader>&amp;C
&amp;P</oddHeader>
  </headerFooter>
  <rowBreaks count="5" manualBreakCount="5">
    <brk id="30" max="6" man="1"/>
    <brk id="66" max="6" man="1"/>
    <brk id="99" max="6" man="1"/>
    <brk id="132" max="6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2016-12-14T10:17:23Z</cp:lastPrinted>
  <dcterms:created xsi:type="dcterms:W3CDTF">1996-10-08T23:32:33Z</dcterms:created>
  <dcterms:modified xsi:type="dcterms:W3CDTF">2017-02-01T13:29:19Z</dcterms:modified>
  <cp:category/>
  <cp:version/>
  <cp:contentType/>
  <cp:contentStatus/>
</cp:coreProperties>
</file>