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1'!$A$1:$H$101</definedName>
    <definedName name="_xlnm.Print_Area" localSheetId="2">'Додаток 3'!$A$1:$G$117</definedName>
  </definedNames>
  <calcPr fullCalcOnLoad="1"/>
</workbook>
</file>

<file path=xl/sharedStrings.xml><?xml version="1.0" encoding="utf-8"?>
<sst xmlns="http://schemas.openxmlformats.org/spreadsheetml/2006/main" count="316" uniqueCount="153">
  <si>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</si>
  <si>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</si>
  <si>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</si>
  <si>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</si>
  <si>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</si>
  <si>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</si>
  <si>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</si>
  <si>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</si>
  <si>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</si>
  <si>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</si>
  <si>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</si>
  <si>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</si>
  <si>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</si>
  <si>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</si>
  <si>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</si>
  <si>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</si>
  <si>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</si>
  <si>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</si>
  <si>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</si>
  <si>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</si>
  <si>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</si>
  <si>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</si>
  <si>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</si>
  <si>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</si>
  <si>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</si>
  <si>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</si>
  <si>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</si>
  <si>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</si>
  <si>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</si>
  <si>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</si>
  <si>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</si>
  <si>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</si>
  <si>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</si>
  <si>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</si>
  <si>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</si>
  <si>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</si>
  <si>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</si>
  <si>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</si>
  <si>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</si>
  <si>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</si>
  <si>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</si>
  <si>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</si>
  <si>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</si>
  <si>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</si>
  <si>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</si>
  <si>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</si>
  <si>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</si>
  <si>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</si>
  <si>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</si>
  <si>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</si>
  <si>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</si>
  <si>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</si>
  <si>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</si>
  <si>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</si>
  <si>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</si>
  <si>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</si>
  <si>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Капітальний ремонт житлового фонду</t>
  </si>
  <si>
    <t>Капітальний ремонт житлового фонду, в тому числі:</t>
  </si>
  <si>
    <t>вибірковий капітальний ремонт житлових будинків</t>
  </si>
  <si>
    <t>капітальний ремонт покрівель житлових будинків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</si>
  <si>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</si>
  <si>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</si>
  <si>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</si>
  <si>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</si>
  <si>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</si>
  <si>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</si>
  <si>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</si>
  <si>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</si>
  <si>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</si>
  <si>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</si>
  <si>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</si>
  <si>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</si>
  <si>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</si>
  <si>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</si>
  <si>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придбання комп'ютерної техніки та інших предметів довгострокового користування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</si>
  <si>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</si>
  <si>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</si>
  <si>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</si>
  <si>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башт</t>
  </si>
  <si>
    <t>тис.од.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</si>
  <si>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</si>
  <si>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</si>
  <si>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</si>
  <si>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</si>
  <si>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</si>
  <si>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</si>
  <si>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</si>
  <si>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</si>
  <si>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</si>
  <si>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</si>
  <si>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тис кв м</t>
  </si>
  <si>
    <t>прибирання снігу та посипання території протиожеледними засобами</t>
  </si>
  <si>
    <t>тис.куб.м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</si>
  <si>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</si>
  <si>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</si>
  <si>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</si>
  <si>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____________№________</t>
  </si>
  <si>
    <t xml:space="preserve">                      № </t>
  </si>
  <si>
    <t xml:space="preserve">                         №</t>
  </si>
  <si>
    <t xml:space="preserve">                     №</t>
  </si>
  <si>
    <t>з виконання Програми розвитку та утримання житлово-комунального господарства м. Запоріжжя на 2017-2019 роки</t>
  </si>
  <si>
    <t>Програми розвитку та утримання житлово-комунального господарства м. Запоріжжя на 2017-2019 роки</t>
  </si>
  <si>
    <t>коеф-нт</t>
  </si>
  <si>
    <t>до Програми розвитку та утримання житлово-комунального господарства              м. Запоріжжя на 2017-2019 роки</t>
  </si>
  <si>
    <t>виконання Програми розвитку та утримання житлово-комунального господарства м. Запоріжжя на 2017-2019 роки</t>
  </si>
  <si>
    <t>моніторинг за деформаціями житлових будинків та по усуненню їх наднормативних кренів</t>
  </si>
  <si>
    <t>заміна підвищувальних насосів</t>
  </si>
  <si>
    <t>виготовлення технічної документації житлових будинків для подальшої передачі в ОСББ</t>
  </si>
  <si>
    <t>Здійснення заходів з упередження аварій та техногенних катастроф, в тому числі:</t>
  </si>
  <si>
    <t>санітарне обрізування дерев на прибудинкових територіях житлового фонду</t>
  </si>
  <si>
    <t>звалювання дерев на прибудинкових територіях житлового фонду</t>
  </si>
  <si>
    <t>навантаження та вивіз листя в осінньо-зимовий період</t>
  </si>
  <si>
    <t>Головний розпорядник бюджетних коштів - департамент економічного розвитку Запорізької міської ради</t>
  </si>
  <si>
    <t>поповнення обігових коштів для забезпечення стабільного функціонування комунальних підприємств міста</t>
  </si>
  <si>
    <t>дератизація, дезінсекція житлових будинків</t>
  </si>
  <si>
    <t>до Програми розвитку та утримання житлово-комунального господарства        м. Запоріжжя на 2017-2019 роки</t>
  </si>
  <si>
    <t>утримання внутрішньо-квартальних проїздів, в тому числі:</t>
  </si>
  <si>
    <t>до Програми розвитку та утримання житлово-комунального господарства м.Запоріжжя на 2017-2019 роки</t>
  </si>
  <si>
    <t xml:space="preserve">покіс трави </t>
  </si>
  <si>
    <t>проведення державної повірки приладів обліку теплової енергії, які встановлені у жилому фонді</t>
  </si>
  <si>
    <t xml:space="preserve">санітарне обрізування дерев на прибудинкових територіях житлового фонду </t>
  </si>
  <si>
    <t xml:space="preserve">звалювання дерев на прибудинкових територіях житлового фонду 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</si>
  <si>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</si>
  <si>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</si>
  <si>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</si>
  <si>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блок-секції</t>
  </si>
  <si>
    <t>заміна інженерних мереж водо-, теплопостачання</t>
  </si>
  <si>
    <t>проектні роботи, в т.ч.: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</si>
  <si>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підприємств, в тому числі:</t>
  </si>
  <si>
    <t>виготовлення технічної документації на переведення нежитлових приміщень до житлового фонду</t>
  </si>
  <si>
    <t>капітальний ремонт житлових будинків - переможців конкурсу "Громадський бюджет"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</si>
  <si>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</si>
  <si>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</si>
  <si>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Площа капітального ремонту підвального приміщення будівлі за адресою м.Запоріжжя вулиця Незалежної України 46-А</t>
  </si>
  <si>
    <t>кв.м.</t>
  </si>
  <si>
    <t>Капітальний ремонт приміщення будівлі за адресою м.Запоріжжя вулиця Незалежної України 46-А</t>
  </si>
  <si>
    <t>од</t>
  </si>
  <si>
    <t>Придбання обладнання і предметів довгострокового користування, капітальний ремонт приміщень, в тому числі:</t>
  </si>
  <si>
    <t>збирання та вивезення безпечних відходів</t>
  </si>
  <si>
    <t>тис. куб.м.</t>
  </si>
  <si>
    <t>Будівництво та придбання житла для окремих категорій населення</t>
  </si>
  <si>
    <t>Забезпечення житлом окремих категорій населення, в тому числі:</t>
  </si>
  <si>
    <t xml:space="preserve">Забезпечення придбання житла для окремих категорій населення </t>
  </si>
  <si>
    <t>ремонт приладів обліку теплової енергії встановлених на житлових будинках</t>
  </si>
  <si>
    <t>відновлення кришок оглядових колодязів</t>
  </si>
  <si>
    <t>заміна приладів обліку електричної енергії</t>
  </si>
  <si>
    <t>Комунальне підприємство "Наше місто" ЗМР</t>
  </si>
  <si>
    <t xml:space="preserve">проведення технічного огляду ліфтів </t>
  </si>
  <si>
    <t>Забезпечення функціонування теплових мереж</t>
  </si>
  <si>
    <t>Забезпечення функціонування теплових мереж, в тому числі:</t>
  </si>
  <si>
    <t xml:space="preserve">Забезпечення функціонування теплових мереж </t>
  </si>
  <si>
    <t>очищення снігу і льоду (бурульок) з дахів та покрівель</t>
  </si>
  <si>
    <t>м.п.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</si>
</sst>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23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i/>
      <sz val="10"/>
      <color indexed="56"/>
      <name val="Times New Roman"/>
      <family val="1"/>
    </font>
    <font>
      <sz val="10"/>
      <color indexed="40"/>
      <name val="Times New Roman"/>
      <family val="1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theme="0" tint="-0.4999699890613556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0"/>
      <color theme="1" tint="0.34999001026153564"/>
      <name val="Times New Roman"/>
      <family val="1"/>
    </font>
    <font>
      <i/>
      <sz val="10"/>
      <color rgb="FF002060"/>
      <name val="Times New Roman"/>
      <family val="1"/>
    </font>
    <font>
      <sz val="10"/>
      <color rgb="FF00B0F0"/>
      <name val="Times New Roman"/>
      <family val="1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20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vertical="top" wrapText="1"/>
    </xf>
    <xf numFmtId="204" fontId="12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04" fontId="1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20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204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05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204" fontId="59" fillId="0" borderId="0" xfId="0" applyNumberFormat="1" applyFont="1" applyFill="1" applyAlignment="1">
      <alignment vertical="top" wrapText="1"/>
    </xf>
    <xf numFmtId="204" fontId="1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04" fontId="60" fillId="0" borderId="12" xfId="0" applyNumberFormat="1" applyFont="1" applyFill="1" applyBorder="1" applyAlignment="1">
      <alignment horizontal="center" vertical="top" wrapText="1"/>
    </xf>
    <xf numFmtId="204" fontId="57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204" fontId="61" fillId="0" borderId="10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19"/>
  <sheetViews>
    <sheetView view="pageBreakPreview" zoomScale="160" zoomScaleSheetLayoutView="160" zoomScalePageLayoutView="0" workbookViewId="0" topLeftCell="A93">
      <selection activeCell="A13" sqref="A13:H13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5.140625" style="2" customWidth="1"/>
    <col min="9" max="9" width="10.8515625" style="1" bestFit="1" customWidth="1"/>
    <col min="10" max="10" width="10.140625" style="1" bestFit="1" customWidth="1"/>
    <col min="11" max="16384" width="9.140625" style="1" customWidth="1"/>
  </cols>
  <sheetData>
    <row r="5" spans="6:8" ht="20.25" hidden="1">
      <c r="F5" s="115" t="s">
        <v>45</v>
      </c>
      <c r="G5" s="115"/>
      <c r="H5" s="115"/>
    </row>
    <row r="6" spans="6:8" ht="20.25" hidden="1">
      <c r="F6" s="115" t="s">
        <v>46</v>
      </c>
      <c r="G6" s="115"/>
      <c r="H6" s="115"/>
    </row>
    <row r="7" spans="6:8" ht="20.25" hidden="1">
      <c r="F7" s="116" t="s">
        <v>98</v>
      </c>
      <c r="G7" s="116"/>
      <c r="H7" s="116"/>
    </row>
    <row r="8" spans="6:8" ht="20.25">
      <c r="F8" s="37"/>
      <c r="G8" s="37"/>
      <c r="H8" s="37"/>
    </row>
    <row r="9" spans="3:8" s="15" customFormat="1" ht="20.25" customHeight="1">
      <c r="C9" s="16"/>
      <c r="D9" s="16"/>
      <c r="E9" s="16"/>
      <c r="F9" s="115" t="s">
        <v>7</v>
      </c>
      <c r="G9" s="115"/>
      <c r="H9" s="115"/>
    </row>
    <row r="10" spans="3:8" s="15" customFormat="1" ht="81.75" customHeight="1">
      <c r="C10" s="16"/>
      <c r="D10" s="16"/>
      <c r="E10" s="16"/>
      <c r="F10" s="115" t="s">
        <v>117</v>
      </c>
      <c r="G10" s="115"/>
      <c r="H10" s="115"/>
    </row>
    <row r="12" spans="1:8" s="15" customFormat="1" ht="20.25">
      <c r="A12" s="119" t="s">
        <v>6</v>
      </c>
      <c r="B12" s="119"/>
      <c r="C12" s="119"/>
      <c r="D12" s="119"/>
      <c r="E12" s="119"/>
      <c r="F12" s="119"/>
      <c r="G12" s="119"/>
      <c r="H12" s="119"/>
    </row>
    <row r="13" spans="1:8" s="15" customFormat="1" ht="20.25">
      <c r="A13" s="117" t="s">
        <v>100</v>
      </c>
      <c r="B13" s="117"/>
      <c r="C13" s="117"/>
      <c r="D13" s="117"/>
      <c r="E13" s="117"/>
      <c r="F13" s="117"/>
      <c r="G13" s="117"/>
      <c r="H13" s="117"/>
    </row>
    <row r="14" spans="1:8" s="15" customFormat="1" ht="9.75" customHeight="1">
      <c r="A14" s="29"/>
      <c r="B14" s="29"/>
      <c r="C14" s="29"/>
      <c r="D14" s="29"/>
      <c r="E14" s="29"/>
      <c r="F14" s="29"/>
      <c r="G14" s="29"/>
      <c r="H14" s="29"/>
    </row>
    <row r="15" spans="1:8" s="4" customFormat="1" ht="19.5" customHeight="1">
      <c r="A15" s="118" t="s">
        <v>0</v>
      </c>
      <c r="B15" s="118" t="s">
        <v>1</v>
      </c>
      <c r="C15" s="118" t="s">
        <v>2</v>
      </c>
      <c r="D15" s="118" t="s">
        <v>3</v>
      </c>
      <c r="E15" s="118" t="s">
        <v>33</v>
      </c>
      <c r="F15" s="118"/>
      <c r="G15" s="118"/>
      <c r="H15" s="118"/>
    </row>
    <row r="16" spans="1:8" s="4" customFormat="1" ht="18" customHeight="1">
      <c r="A16" s="118"/>
      <c r="B16" s="118"/>
      <c r="C16" s="118"/>
      <c r="D16" s="118"/>
      <c r="E16" s="118" t="s">
        <v>4</v>
      </c>
      <c r="F16" s="118" t="s">
        <v>5</v>
      </c>
      <c r="G16" s="118"/>
      <c r="H16" s="118"/>
    </row>
    <row r="17" spans="1:8" s="4" customFormat="1" ht="12.75">
      <c r="A17" s="118"/>
      <c r="B17" s="118"/>
      <c r="C17" s="118"/>
      <c r="D17" s="118"/>
      <c r="E17" s="118"/>
      <c r="F17" s="3">
        <v>2017</v>
      </c>
      <c r="G17" s="3">
        <v>2018</v>
      </c>
      <c r="H17" s="3">
        <v>2019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3" t="s">
        <v>56</v>
      </c>
      <c r="B19" s="124"/>
      <c r="C19" s="124"/>
      <c r="D19" s="124"/>
      <c r="E19" s="124"/>
      <c r="F19" s="124"/>
      <c r="G19" s="124"/>
      <c r="H19" s="125"/>
    </row>
    <row r="20" spans="1:12" s="4" customFormat="1" ht="12.75" customHeight="1">
      <c r="A20" s="113" t="s">
        <v>57</v>
      </c>
      <c r="B20" s="26"/>
      <c r="C20" s="120" t="s">
        <v>93</v>
      </c>
      <c r="D20" s="40" t="s">
        <v>19</v>
      </c>
      <c r="E20" s="5">
        <f>SUM(E21:E36)-E33</f>
        <v>1733156.8245511295</v>
      </c>
      <c r="F20" s="5">
        <f>SUM(F21:F36)-F33</f>
        <v>496180.6539999999</v>
      </c>
      <c r="G20" s="5">
        <f>SUM(G21:G36)-G33</f>
        <v>592571.4966448</v>
      </c>
      <c r="H20" s="5">
        <f>SUM(H21:H36)-H33</f>
        <v>644404.6739063297</v>
      </c>
      <c r="I20" s="58"/>
      <c r="J20" s="58"/>
      <c r="L20" s="58"/>
    </row>
    <row r="21" spans="1:12" s="4" customFormat="1" ht="25.5">
      <c r="A21" s="114"/>
      <c r="B21" s="6" t="s">
        <v>58</v>
      </c>
      <c r="C21" s="121"/>
      <c r="D21" s="104"/>
      <c r="E21" s="7">
        <f aca="true" t="shared" si="0" ref="E21:E34">F21+G21+H21</f>
        <v>420529.676</v>
      </c>
      <c r="F21" s="101">
        <f>129899.328-15000+7000-8000+20+1712.344-337.996</f>
        <v>115293.67599999999</v>
      </c>
      <c r="G21" s="7">
        <v>149276</v>
      </c>
      <c r="H21" s="7">
        <v>155960</v>
      </c>
      <c r="J21" s="58"/>
      <c r="L21" s="58"/>
    </row>
    <row r="22" spans="1:12" s="4" customFormat="1" ht="25.5">
      <c r="A22" s="98"/>
      <c r="B22" s="6" t="s">
        <v>59</v>
      </c>
      <c r="C22" s="121"/>
      <c r="D22" s="104"/>
      <c r="E22" s="7">
        <f t="shared" si="0"/>
        <v>247523.772</v>
      </c>
      <c r="F22" s="7">
        <v>73817.532</v>
      </c>
      <c r="G22" s="7">
        <v>84889.74</v>
      </c>
      <c r="H22" s="7">
        <v>88816.5</v>
      </c>
      <c r="J22" s="58"/>
      <c r="L22" s="58"/>
    </row>
    <row r="23" spans="1:10" s="4" customFormat="1" ht="25.5">
      <c r="A23" s="98"/>
      <c r="B23" s="6" t="s">
        <v>126</v>
      </c>
      <c r="C23" s="104"/>
      <c r="D23" s="104"/>
      <c r="E23" s="7">
        <f t="shared" si="0"/>
        <v>237281.62099999998</v>
      </c>
      <c r="F23" s="7">
        <f>65116.621+25000-18000</f>
        <v>72116.621</v>
      </c>
      <c r="G23" s="7">
        <v>75075</v>
      </c>
      <c r="H23" s="7">
        <v>90090</v>
      </c>
      <c r="J23" s="58"/>
    </row>
    <row r="24" spans="1:10" s="4" customFormat="1" ht="12.75">
      <c r="A24" s="98"/>
      <c r="B24" s="6" t="s">
        <v>106</v>
      </c>
      <c r="C24" s="104"/>
      <c r="D24" s="104"/>
      <c r="E24" s="7">
        <f>F24+G24+H24</f>
        <v>10000</v>
      </c>
      <c r="F24" s="7">
        <v>10000</v>
      </c>
      <c r="G24" s="7">
        <v>0</v>
      </c>
      <c r="H24" s="7">
        <v>0</v>
      </c>
      <c r="J24" s="58"/>
    </row>
    <row r="25" spans="1:10" s="4" customFormat="1" ht="25.5">
      <c r="A25" s="98"/>
      <c r="B25" s="6" t="s">
        <v>145</v>
      </c>
      <c r="C25" s="104"/>
      <c r="D25" s="104"/>
      <c r="E25" s="7">
        <f>F25+G25+H25</f>
        <v>683.888</v>
      </c>
      <c r="F25" s="101">
        <v>683.888</v>
      </c>
      <c r="G25" s="7">
        <v>0</v>
      </c>
      <c r="H25" s="7">
        <v>0</v>
      </c>
      <c r="J25" s="58"/>
    </row>
    <row r="26" spans="1:10" s="4" customFormat="1" ht="38.25">
      <c r="A26" s="98"/>
      <c r="B26" s="6" t="s">
        <v>60</v>
      </c>
      <c r="C26" s="104"/>
      <c r="D26" s="104"/>
      <c r="E26" s="7">
        <f t="shared" si="0"/>
        <v>402500</v>
      </c>
      <c r="F26" s="7">
        <v>100000</v>
      </c>
      <c r="G26" s="7">
        <v>137500</v>
      </c>
      <c r="H26" s="7">
        <v>165000</v>
      </c>
      <c r="J26" s="58"/>
    </row>
    <row r="27" spans="1:10" s="4" customFormat="1" ht="25.5">
      <c r="A27" s="98"/>
      <c r="B27" s="6" t="s">
        <v>61</v>
      </c>
      <c r="C27" s="104"/>
      <c r="D27" s="104"/>
      <c r="E27" s="7">
        <f t="shared" si="0"/>
        <v>25889.513</v>
      </c>
      <c r="F27" s="101">
        <f>10000+889.513</f>
        <v>10889.513</v>
      </c>
      <c r="G27" s="7">
        <v>9000</v>
      </c>
      <c r="H27" s="7">
        <v>6000</v>
      </c>
      <c r="J27" s="58"/>
    </row>
    <row r="28" spans="1:10" s="4" customFormat="1" ht="25.5">
      <c r="A28" s="98"/>
      <c r="B28" s="6" t="s">
        <v>83</v>
      </c>
      <c r="C28" s="104"/>
      <c r="D28" s="104"/>
      <c r="E28" s="7">
        <f>F28+G28+H28</f>
        <v>25511.506999999998</v>
      </c>
      <c r="F28" s="101">
        <f>2665.108-1024.217-1612.344-17.04</f>
        <v>11.507000000000026</v>
      </c>
      <c r="G28" s="7">
        <v>12000</v>
      </c>
      <c r="H28" s="7">
        <v>13500</v>
      </c>
      <c r="J28" s="58"/>
    </row>
    <row r="29" spans="1:10" s="4" customFormat="1" ht="12.75">
      <c r="A29" s="98"/>
      <c r="B29" s="6" t="s">
        <v>66</v>
      </c>
      <c r="C29" s="104"/>
      <c r="D29" s="104"/>
      <c r="E29" s="7">
        <f>F29+G29+H29</f>
        <v>1290.233</v>
      </c>
      <c r="F29" s="7">
        <v>1290.233</v>
      </c>
      <c r="G29" s="7">
        <v>0</v>
      </c>
      <c r="H29" s="7">
        <v>0</v>
      </c>
      <c r="J29" s="58"/>
    </row>
    <row r="30" spans="1:10" s="4" customFormat="1" ht="12.75">
      <c r="A30" s="98"/>
      <c r="B30" s="6" t="s">
        <v>62</v>
      </c>
      <c r="C30" s="104"/>
      <c r="D30" s="104"/>
      <c r="E30" s="7">
        <f t="shared" si="0"/>
        <v>52451.048</v>
      </c>
      <c r="F30" s="7">
        <v>13351.048</v>
      </c>
      <c r="G30" s="7">
        <v>22100</v>
      </c>
      <c r="H30" s="7">
        <v>17000</v>
      </c>
      <c r="J30" s="58"/>
    </row>
    <row r="31" spans="1:10" s="4" customFormat="1" ht="25.5">
      <c r="A31" s="98"/>
      <c r="B31" s="6" t="s">
        <v>63</v>
      </c>
      <c r="C31" s="104"/>
      <c r="D31" s="104"/>
      <c r="E31" s="7">
        <f t="shared" si="0"/>
        <v>287385.984</v>
      </c>
      <c r="F31" s="7">
        <f>32000+28000+30000</f>
        <v>90000</v>
      </c>
      <c r="G31" s="7">
        <f>F31*Лист1!$B$3</f>
        <v>96192</v>
      </c>
      <c r="H31" s="7">
        <f>G31*Лист1!$C$3</f>
        <v>101193.98400000001</v>
      </c>
      <c r="J31" s="58"/>
    </row>
    <row r="32" spans="1:10" s="4" customFormat="1" ht="12.75">
      <c r="A32" s="98"/>
      <c r="B32" s="6" t="s">
        <v>127</v>
      </c>
      <c r="C32" s="104"/>
      <c r="D32" s="104"/>
      <c r="E32" s="7">
        <f t="shared" si="0"/>
        <v>1347.673</v>
      </c>
      <c r="F32" s="7">
        <f>F33</f>
        <v>407.152</v>
      </c>
      <c r="G32" s="7">
        <v>447.867</v>
      </c>
      <c r="H32" s="7">
        <v>492.654</v>
      </c>
      <c r="J32" s="58"/>
    </row>
    <row r="33" spans="1:10" s="4" customFormat="1" ht="24">
      <c r="A33" s="98"/>
      <c r="B33" s="57" t="s">
        <v>65</v>
      </c>
      <c r="C33" s="104"/>
      <c r="D33" s="104"/>
      <c r="E33" s="76">
        <f t="shared" si="0"/>
        <v>1347.673</v>
      </c>
      <c r="F33" s="76">
        <v>407.152</v>
      </c>
      <c r="G33" s="93">
        <v>447.867</v>
      </c>
      <c r="H33" s="93">
        <v>492.654</v>
      </c>
      <c r="J33" s="58"/>
    </row>
    <row r="34" spans="1:10" s="4" customFormat="1" ht="38.25">
      <c r="A34" s="98"/>
      <c r="B34" s="6" t="s">
        <v>67</v>
      </c>
      <c r="C34" s="104"/>
      <c r="D34" s="104"/>
      <c r="E34" s="7">
        <f t="shared" si="0"/>
        <v>898.9465511296</v>
      </c>
      <c r="F34" s="7">
        <v>281.521</v>
      </c>
      <c r="G34" s="7">
        <f>F34*Лист1!$B$3</f>
        <v>300.8896448</v>
      </c>
      <c r="H34" s="7">
        <f>G34*Лист1!$C$3</f>
        <v>316.5359063296</v>
      </c>
      <c r="J34" s="58"/>
    </row>
    <row r="35" spans="1:10" s="4" customFormat="1" ht="38.25">
      <c r="A35" s="98"/>
      <c r="B35" s="6" t="s">
        <v>130</v>
      </c>
      <c r="C35" s="104"/>
      <c r="D35" s="104"/>
      <c r="E35" s="7">
        <f>F35+G35+H35</f>
        <v>402.96299999999997</v>
      </c>
      <c r="F35" s="7">
        <f>296+106.963</f>
        <v>402.96299999999997</v>
      </c>
      <c r="G35" s="7">
        <v>0</v>
      </c>
      <c r="H35" s="7">
        <f>G35*Лист1!$C$3</f>
        <v>0</v>
      </c>
      <c r="J35" s="58"/>
    </row>
    <row r="36" spans="1:10" s="4" customFormat="1" ht="51" customHeight="1">
      <c r="A36" s="99"/>
      <c r="B36" s="6" t="s">
        <v>105</v>
      </c>
      <c r="C36" s="106"/>
      <c r="D36" s="106"/>
      <c r="E36" s="7">
        <f>F36+G36+H36</f>
        <v>19460</v>
      </c>
      <c r="F36" s="7">
        <v>7635</v>
      </c>
      <c r="G36" s="7">
        <v>5790</v>
      </c>
      <c r="H36" s="7">
        <v>6035</v>
      </c>
      <c r="J36" s="58"/>
    </row>
    <row r="37" spans="1:10" s="4" customFormat="1" ht="12.75">
      <c r="A37" s="123" t="s">
        <v>68</v>
      </c>
      <c r="B37" s="124"/>
      <c r="C37" s="124"/>
      <c r="D37" s="124"/>
      <c r="E37" s="124"/>
      <c r="F37" s="124"/>
      <c r="G37" s="124"/>
      <c r="H37" s="125"/>
      <c r="J37" s="58"/>
    </row>
    <row r="38" spans="1:10" s="4" customFormat="1" ht="12.75" customHeight="1">
      <c r="A38" s="113" t="s">
        <v>35</v>
      </c>
      <c r="B38" s="26"/>
      <c r="C38" s="120" t="s">
        <v>93</v>
      </c>
      <c r="D38" s="51" t="s">
        <v>19</v>
      </c>
      <c r="E38" s="5">
        <f>E39+E40+E41+E42+E46+E47+E48+E49+E50+E51+E52+E53+E54</f>
        <v>62111.917296448</v>
      </c>
      <c r="F38" s="5">
        <f>F39+F40+F41+F42+F46+F47+F48+F49+F50+F51+F52+F53+F54</f>
        <v>19879.585000000003</v>
      </c>
      <c r="G38" s="5">
        <f>G39+G40+G41+G42+G46+G47+G48+G49+G50+G51+G52+G53</f>
        <v>20581.058623999998</v>
      </c>
      <c r="H38" s="5">
        <f>H39+H40+H41+H42+H46+H47+H48+H49+H50+H51+H52+H53</f>
        <v>21651.273672448002</v>
      </c>
      <c r="J38" s="58"/>
    </row>
    <row r="39" spans="1:8" s="4" customFormat="1" ht="84">
      <c r="A39" s="114"/>
      <c r="B39" s="90" t="s">
        <v>89</v>
      </c>
      <c r="C39" s="121"/>
      <c r="D39" s="104"/>
      <c r="E39" s="7">
        <f>F39+G39+H39</f>
        <v>2771.1704415616</v>
      </c>
      <c r="F39" s="7">
        <v>867.841</v>
      </c>
      <c r="G39" s="7">
        <f>F39*Лист1!$B$3</f>
        <v>927.5484607999999</v>
      </c>
      <c r="H39" s="7">
        <f>G39*Лист1!$C$3</f>
        <v>975.7809807616</v>
      </c>
    </row>
    <row r="40" spans="1:8" s="4" customFormat="1" ht="38.25">
      <c r="A40" s="98"/>
      <c r="B40" s="24" t="s">
        <v>109</v>
      </c>
      <c r="C40" s="105"/>
      <c r="D40" s="104"/>
      <c r="E40" s="7">
        <f aca="true" t="shared" si="1" ref="E40:E45">F40+G40+H40</f>
        <v>5941.9479006976</v>
      </c>
      <c r="F40" s="7">
        <f>1739.958+120.868</f>
        <v>1860.826</v>
      </c>
      <c r="G40" s="7">
        <f>F40*Лист1!$B$3</f>
        <v>1988.8508288</v>
      </c>
      <c r="H40" s="7">
        <f>G40*Лист1!$C$3</f>
        <v>2092.2710718976</v>
      </c>
    </row>
    <row r="41" spans="1:8" s="4" customFormat="1" ht="38.25">
      <c r="A41" s="98"/>
      <c r="B41" s="24" t="s">
        <v>110</v>
      </c>
      <c r="C41" s="105"/>
      <c r="D41" s="104"/>
      <c r="E41" s="7">
        <f t="shared" si="1"/>
        <v>4769.831392243201</v>
      </c>
      <c r="F41" s="7">
        <f>1467.843+25.914</f>
        <v>1493.757</v>
      </c>
      <c r="G41" s="7">
        <f>F41*Лист1!$B$3</f>
        <v>1596.5274816</v>
      </c>
      <c r="H41" s="7">
        <f>G41*Лист1!$C$3</f>
        <v>1679.5469106432001</v>
      </c>
    </row>
    <row r="42" spans="1:8" s="4" customFormat="1" ht="30.75" customHeight="1">
      <c r="A42" s="98"/>
      <c r="B42" s="24" t="s">
        <v>116</v>
      </c>
      <c r="C42" s="105"/>
      <c r="D42" s="104"/>
      <c r="E42" s="7">
        <f t="shared" si="1"/>
        <v>42839.4407728128</v>
      </c>
      <c r="F42" s="7">
        <f>F43+F44+F45</f>
        <v>13415.928</v>
      </c>
      <c r="G42" s="7">
        <f>F42*Лист1!$B$3</f>
        <v>14338.9438464</v>
      </c>
      <c r="H42" s="7">
        <f>G42*Лист1!$C$3</f>
        <v>15084.5689264128</v>
      </c>
    </row>
    <row r="43" spans="1:8" s="4" customFormat="1" ht="12.75">
      <c r="A43" s="98"/>
      <c r="B43" s="77" t="s">
        <v>118</v>
      </c>
      <c r="C43" s="105"/>
      <c r="D43" s="104"/>
      <c r="E43" s="7">
        <f t="shared" si="1"/>
        <v>12772.7104</v>
      </c>
      <c r="F43" s="76">
        <f>8000-4000</f>
        <v>4000</v>
      </c>
      <c r="G43" s="7">
        <f>F43*Лист1!$B$3</f>
        <v>4275.2</v>
      </c>
      <c r="H43" s="7">
        <f>G43*Лист1!$C$3</f>
        <v>4497.5104</v>
      </c>
    </row>
    <row r="44" spans="1:8" s="4" customFormat="1" ht="24" customHeight="1">
      <c r="A44" s="98"/>
      <c r="B44" s="77" t="s">
        <v>111</v>
      </c>
      <c r="C44" s="105"/>
      <c r="D44" s="104"/>
      <c r="E44" s="7">
        <f t="shared" si="1"/>
        <v>25545.4208</v>
      </c>
      <c r="F44" s="76">
        <f>4000+10000-6000</f>
        <v>8000</v>
      </c>
      <c r="G44" s="7">
        <f>F44*Лист1!$B$3</f>
        <v>8550.4</v>
      </c>
      <c r="H44" s="7">
        <f>G44*Лист1!$C$3</f>
        <v>8995.0208</v>
      </c>
    </row>
    <row r="45" spans="1:8" s="4" customFormat="1" ht="36" customHeight="1">
      <c r="A45" s="98"/>
      <c r="B45" s="77" t="s">
        <v>91</v>
      </c>
      <c r="C45" s="105"/>
      <c r="D45" s="104"/>
      <c r="E45" s="7">
        <f t="shared" si="1"/>
        <v>4521.3095728128</v>
      </c>
      <c r="F45" s="76">
        <v>1415.928</v>
      </c>
      <c r="G45" s="7">
        <f>F45*Лист1!$B$3</f>
        <v>1513.3438464</v>
      </c>
      <c r="H45" s="7">
        <f>G45*Лист1!$C$3</f>
        <v>1592.0377264128</v>
      </c>
    </row>
    <row r="46" spans="1:8" s="4" customFormat="1" ht="25.5">
      <c r="A46" s="98"/>
      <c r="B46" s="6" t="s">
        <v>114</v>
      </c>
      <c r="C46" s="105"/>
      <c r="D46" s="104"/>
      <c r="E46" s="7">
        <f>F46+G46+H46</f>
        <v>3822.6774388864</v>
      </c>
      <c r="F46" s="7">
        <f>750+447.139</f>
        <v>1197.1390000000001</v>
      </c>
      <c r="G46" s="7">
        <f>F46*Лист1!$B$3</f>
        <v>1279.5021632</v>
      </c>
      <c r="H46" s="7">
        <f>G46*Лист1!$C$3</f>
        <v>1346.0362756864001</v>
      </c>
    </row>
    <row r="47" spans="1:8" s="4" customFormat="1" ht="38.25">
      <c r="A47" s="98"/>
      <c r="B47" s="6" t="s">
        <v>119</v>
      </c>
      <c r="C47" s="105"/>
      <c r="D47" s="104"/>
      <c r="E47" s="7">
        <f>F47+G47+H47</f>
        <v>380.7513038464</v>
      </c>
      <c r="F47" s="7">
        <v>119.239</v>
      </c>
      <c r="G47" s="7">
        <f>F47*Лист1!$B$3</f>
        <v>127.4426432</v>
      </c>
      <c r="H47" s="7">
        <f>G47*Лист1!$C$3</f>
        <v>134.06966064640002</v>
      </c>
    </row>
    <row r="48" spans="1:8" s="4" customFormat="1" ht="51">
      <c r="A48" s="98"/>
      <c r="B48" s="31" t="s">
        <v>129</v>
      </c>
      <c r="C48" s="105"/>
      <c r="D48" s="104"/>
      <c r="E48" s="7">
        <f aca="true" t="shared" si="2" ref="E48:E54">SUM(F48:H48)</f>
        <v>228.3121984</v>
      </c>
      <c r="F48" s="7">
        <v>71.5</v>
      </c>
      <c r="G48" s="7">
        <f>F48*Лист1!$B$3</f>
        <v>76.4192</v>
      </c>
      <c r="H48" s="7">
        <f>G48*Лист1!$C$3</f>
        <v>80.39299840000001</v>
      </c>
    </row>
    <row r="49" spans="1:8" s="4" customFormat="1" ht="43.5" customHeight="1">
      <c r="A49" s="112"/>
      <c r="B49" s="31" t="s">
        <v>107</v>
      </c>
      <c r="C49" s="105"/>
      <c r="D49" s="104"/>
      <c r="E49" s="7">
        <f t="shared" si="2"/>
        <v>734.430848</v>
      </c>
      <c r="F49" s="7">
        <v>230</v>
      </c>
      <c r="G49" s="7">
        <f>F49*Лист1!$B$3</f>
        <v>245.82399999999998</v>
      </c>
      <c r="H49" s="7">
        <f>G49*Лист1!$C$3</f>
        <v>258.606848</v>
      </c>
    </row>
    <row r="50" spans="1:8" s="4" customFormat="1" ht="25.5">
      <c r="A50" s="111"/>
      <c r="B50" s="31" t="s">
        <v>138</v>
      </c>
      <c r="C50" s="94"/>
      <c r="D50" s="41"/>
      <c r="E50" s="7">
        <f t="shared" si="2"/>
        <v>198</v>
      </c>
      <c r="F50" s="7">
        <v>198</v>
      </c>
      <c r="G50" s="7"/>
      <c r="H50" s="7"/>
    </row>
    <row r="51" spans="1:8" s="4" customFormat="1" ht="38.25">
      <c r="A51" s="112"/>
      <c r="B51" s="31" t="s">
        <v>143</v>
      </c>
      <c r="C51" s="94"/>
      <c r="D51" s="41"/>
      <c r="E51" s="7">
        <f t="shared" si="2"/>
        <v>11.79</v>
      </c>
      <c r="F51" s="101">
        <v>11.79</v>
      </c>
      <c r="G51" s="7"/>
      <c r="H51" s="7"/>
    </row>
    <row r="52" spans="1:8" s="4" customFormat="1" ht="25.5">
      <c r="A52" s="98"/>
      <c r="B52" s="108" t="s">
        <v>144</v>
      </c>
      <c r="C52" s="94"/>
      <c r="D52" s="41"/>
      <c r="E52" s="7">
        <f t="shared" si="2"/>
        <v>172</v>
      </c>
      <c r="F52" s="101">
        <v>172</v>
      </c>
      <c r="G52" s="7"/>
      <c r="H52" s="7"/>
    </row>
    <row r="53" spans="1:8" s="4" customFormat="1" ht="25.5">
      <c r="A53" s="98"/>
      <c r="B53" s="108" t="s">
        <v>147</v>
      </c>
      <c r="C53" s="94"/>
      <c r="D53" s="41"/>
      <c r="E53" s="7">
        <f t="shared" si="2"/>
        <v>179.4</v>
      </c>
      <c r="F53" s="101">
        <v>179.4</v>
      </c>
      <c r="G53" s="7"/>
      <c r="H53" s="7"/>
    </row>
    <row r="54" spans="1:8" s="4" customFormat="1" ht="25.5">
      <c r="A54" s="99"/>
      <c r="B54" s="108" t="s">
        <v>151</v>
      </c>
      <c r="C54" s="110"/>
      <c r="D54" s="109"/>
      <c r="E54" s="7">
        <f t="shared" si="2"/>
        <v>62.165</v>
      </c>
      <c r="F54" s="101">
        <v>62.165</v>
      </c>
      <c r="G54" s="7"/>
      <c r="H54" s="7"/>
    </row>
    <row r="55" spans="1:10" ht="12.75" customHeight="1">
      <c r="A55" s="126" t="s">
        <v>35</v>
      </c>
      <c r="B55" s="32"/>
      <c r="C55" s="127" t="s">
        <v>54</v>
      </c>
      <c r="D55" s="127" t="s">
        <v>19</v>
      </c>
      <c r="E55" s="5">
        <f>F55+G55+H55</f>
        <v>4105.154</v>
      </c>
      <c r="F55" s="5">
        <f>SUM(F56)</f>
        <v>4105.154</v>
      </c>
      <c r="G55" s="5">
        <f>SUM(G56)</f>
        <v>0</v>
      </c>
      <c r="H55" s="5">
        <f>SUM(H56)</f>
        <v>0</v>
      </c>
      <c r="J55" s="95">
        <f>F55+F57+F60+F63+F66+F69+F71</f>
        <v>21600</v>
      </c>
    </row>
    <row r="56" spans="1:8" ht="51">
      <c r="A56" s="126"/>
      <c r="B56" s="32" t="s">
        <v>49</v>
      </c>
      <c r="C56" s="127"/>
      <c r="D56" s="127"/>
      <c r="E56" s="7">
        <f>F56+G56+H56</f>
        <v>4105.154</v>
      </c>
      <c r="F56" s="7">
        <v>4105.154</v>
      </c>
      <c r="G56" s="7"/>
      <c r="H56" s="7"/>
    </row>
    <row r="57" spans="1:8" ht="15.75" customHeight="1">
      <c r="A57" s="113" t="s">
        <v>35</v>
      </c>
      <c r="B57" s="32"/>
      <c r="C57" s="120" t="s">
        <v>50</v>
      </c>
      <c r="D57" s="40" t="s">
        <v>19</v>
      </c>
      <c r="E57" s="5">
        <f>SUM(E58:E59)</f>
        <v>2016.97</v>
      </c>
      <c r="F57" s="5">
        <f>SUM(F58:F59)</f>
        <v>2016.97</v>
      </c>
      <c r="G57" s="5">
        <f>SUM(G58:G58)</f>
        <v>0</v>
      </c>
      <c r="H57" s="5">
        <f>SUM(H58:H58)</f>
        <v>0</v>
      </c>
    </row>
    <row r="58" spans="1:8" ht="51.75" customHeight="1">
      <c r="A58" s="114"/>
      <c r="B58" s="32" t="s">
        <v>49</v>
      </c>
      <c r="C58" s="121"/>
      <c r="D58" s="104"/>
      <c r="E58" s="7">
        <f aca="true" t="shared" si="3" ref="E58:E72">F58+G58+H58</f>
        <v>1977.422</v>
      </c>
      <c r="F58" s="7">
        <f>2016.97-F59</f>
        <v>1977.422</v>
      </c>
      <c r="G58" s="7"/>
      <c r="H58" s="7"/>
    </row>
    <row r="59" spans="1:8" ht="66.75" customHeight="1">
      <c r="A59" s="128"/>
      <c r="B59" s="32" t="s">
        <v>84</v>
      </c>
      <c r="C59" s="41"/>
      <c r="D59" s="106"/>
      <c r="E59" s="7">
        <f t="shared" si="3"/>
        <v>39.548</v>
      </c>
      <c r="F59" s="7">
        <v>39.548</v>
      </c>
      <c r="G59" s="7">
        <v>0</v>
      </c>
      <c r="H59" s="7">
        <f>G59*1.055</f>
        <v>0</v>
      </c>
    </row>
    <row r="60" spans="1:8" ht="12" customHeight="1">
      <c r="A60" s="126" t="s">
        <v>35</v>
      </c>
      <c r="B60" s="32"/>
      <c r="C60" s="120" t="s">
        <v>52</v>
      </c>
      <c r="D60" s="120" t="s">
        <v>19</v>
      </c>
      <c r="E60" s="5">
        <f t="shared" si="3"/>
        <v>4741.133</v>
      </c>
      <c r="F60" s="5">
        <f>SUM(F61:F62)</f>
        <v>4741.133</v>
      </c>
      <c r="G60" s="5">
        <f>SUM(G62)</f>
        <v>0</v>
      </c>
      <c r="H60" s="5">
        <f>SUM(H62)</f>
        <v>0</v>
      </c>
    </row>
    <row r="61" spans="1:8" ht="54" customHeight="1">
      <c r="A61" s="126"/>
      <c r="B61" s="32" t="s">
        <v>49</v>
      </c>
      <c r="C61" s="121"/>
      <c r="D61" s="121"/>
      <c r="E61" s="7">
        <f t="shared" si="3"/>
        <v>4646.925</v>
      </c>
      <c r="F61" s="7">
        <f>4741.133-F62</f>
        <v>4646.925</v>
      </c>
      <c r="G61" s="7">
        <v>0</v>
      </c>
      <c r="H61" s="7">
        <f>G61*1.055</f>
        <v>0</v>
      </c>
    </row>
    <row r="62" spans="1:8" ht="66.75" customHeight="1">
      <c r="A62" s="126"/>
      <c r="B62" s="32" t="s">
        <v>84</v>
      </c>
      <c r="C62" s="122"/>
      <c r="D62" s="122"/>
      <c r="E62" s="7">
        <f t="shared" si="3"/>
        <v>94.208</v>
      </c>
      <c r="F62" s="7">
        <v>94.208</v>
      </c>
      <c r="G62" s="7">
        <v>0</v>
      </c>
      <c r="H62" s="7">
        <f>G62*1.055</f>
        <v>0</v>
      </c>
    </row>
    <row r="63" spans="1:8" ht="13.5" customHeight="1">
      <c r="A63" s="113" t="s">
        <v>35</v>
      </c>
      <c r="B63" s="32"/>
      <c r="C63" s="120" t="s">
        <v>22</v>
      </c>
      <c r="D63" s="120" t="s">
        <v>19</v>
      </c>
      <c r="E63" s="5">
        <f t="shared" si="3"/>
        <v>2370.519</v>
      </c>
      <c r="F63" s="5">
        <f>SUM(F64:F65)</f>
        <v>2370.519</v>
      </c>
      <c r="G63" s="5">
        <f>SUM(G64)</f>
        <v>0</v>
      </c>
      <c r="H63" s="5">
        <f>SUM(H64)</f>
        <v>0</v>
      </c>
    </row>
    <row r="64" spans="1:8" ht="54" customHeight="1">
      <c r="A64" s="114"/>
      <c r="B64" s="32" t="s">
        <v>49</v>
      </c>
      <c r="C64" s="121"/>
      <c r="D64" s="121"/>
      <c r="E64" s="7">
        <f t="shared" si="3"/>
        <v>2326.019</v>
      </c>
      <c r="F64" s="7">
        <f>2370.519-F65</f>
        <v>2326.019</v>
      </c>
      <c r="G64" s="7">
        <v>0</v>
      </c>
      <c r="H64" s="7">
        <f>G64*1.055</f>
        <v>0</v>
      </c>
    </row>
    <row r="65" spans="1:8" ht="66.75" customHeight="1">
      <c r="A65" s="81"/>
      <c r="B65" s="32" t="s">
        <v>84</v>
      </c>
      <c r="C65" s="41"/>
      <c r="D65" s="41"/>
      <c r="E65" s="7">
        <f t="shared" si="3"/>
        <v>44.5</v>
      </c>
      <c r="F65" s="7">
        <v>44.5</v>
      </c>
      <c r="G65" s="7">
        <v>0</v>
      </c>
      <c r="H65" s="7">
        <f>G65*1.055</f>
        <v>0</v>
      </c>
    </row>
    <row r="66" spans="1:8" ht="17.25" customHeight="1">
      <c r="A66" s="113" t="s">
        <v>35</v>
      </c>
      <c r="B66" s="32"/>
      <c r="C66" s="120" t="s">
        <v>23</v>
      </c>
      <c r="D66" s="120" t="s">
        <v>19</v>
      </c>
      <c r="E66" s="5">
        <f t="shared" si="3"/>
        <v>3949.783</v>
      </c>
      <c r="F66" s="5">
        <f>SUM(F67:F68)</f>
        <v>3949.783</v>
      </c>
      <c r="G66" s="5">
        <f>SUM(G67)</f>
        <v>0</v>
      </c>
      <c r="H66" s="5">
        <f>SUM(H67)</f>
        <v>0</v>
      </c>
    </row>
    <row r="67" spans="1:8" ht="52.5" customHeight="1">
      <c r="A67" s="114"/>
      <c r="B67" s="32" t="s">
        <v>49</v>
      </c>
      <c r="C67" s="121"/>
      <c r="D67" s="121"/>
      <c r="E67" s="7">
        <f t="shared" si="3"/>
        <v>3895.294</v>
      </c>
      <c r="F67" s="7">
        <f>3949.783-F68</f>
        <v>3895.294</v>
      </c>
      <c r="G67" s="7">
        <v>0</v>
      </c>
      <c r="H67" s="7">
        <f>G67*1.055</f>
        <v>0</v>
      </c>
    </row>
    <row r="68" spans="1:8" ht="66.75" customHeight="1">
      <c r="A68" s="81"/>
      <c r="B68" s="32" t="s">
        <v>84</v>
      </c>
      <c r="C68" s="122"/>
      <c r="D68" s="122"/>
      <c r="E68" s="7">
        <f t="shared" si="3"/>
        <v>54.489</v>
      </c>
      <c r="F68" s="7">
        <v>54.489</v>
      </c>
      <c r="G68" s="7">
        <v>0</v>
      </c>
      <c r="H68" s="7">
        <f>G68*1.055</f>
        <v>0</v>
      </c>
    </row>
    <row r="69" spans="1:8" ht="18.75" customHeight="1">
      <c r="A69" s="126" t="s">
        <v>35</v>
      </c>
      <c r="B69" s="32"/>
      <c r="C69" s="127" t="s">
        <v>24</v>
      </c>
      <c r="D69" s="120" t="s">
        <v>19</v>
      </c>
      <c r="E69" s="5">
        <f t="shared" si="3"/>
        <v>2749.802</v>
      </c>
      <c r="F69" s="5">
        <f>SUM(F70)</f>
        <v>2749.802</v>
      </c>
      <c r="G69" s="5">
        <f>SUM(G70)</f>
        <v>0</v>
      </c>
      <c r="H69" s="5">
        <f>SUM(H70)</f>
        <v>0</v>
      </c>
    </row>
    <row r="70" spans="1:8" ht="52.5" customHeight="1">
      <c r="A70" s="126"/>
      <c r="B70" s="32" t="s">
        <v>49</v>
      </c>
      <c r="C70" s="127"/>
      <c r="D70" s="122"/>
      <c r="E70" s="7">
        <f t="shared" si="3"/>
        <v>2749.802</v>
      </c>
      <c r="F70" s="7">
        <v>2749.802</v>
      </c>
      <c r="G70" s="7">
        <v>0</v>
      </c>
      <c r="H70" s="7">
        <f>G70*1.055</f>
        <v>0</v>
      </c>
    </row>
    <row r="71" spans="1:8" ht="21.75" customHeight="1">
      <c r="A71" s="126" t="s">
        <v>35</v>
      </c>
      <c r="B71" s="32"/>
      <c r="C71" s="127" t="s">
        <v>25</v>
      </c>
      <c r="D71" s="120" t="s">
        <v>19</v>
      </c>
      <c r="E71" s="5">
        <f t="shared" si="3"/>
        <v>1666.639</v>
      </c>
      <c r="F71" s="5">
        <f>SUM(F72)</f>
        <v>1666.639</v>
      </c>
      <c r="G71" s="5">
        <f>SUM(G72)</f>
        <v>0</v>
      </c>
      <c r="H71" s="5">
        <f>SUM(H72)</f>
        <v>0</v>
      </c>
    </row>
    <row r="72" spans="1:8" ht="52.5" customHeight="1">
      <c r="A72" s="126"/>
      <c r="B72" s="32" t="s">
        <v>49</v>
      </c>
      <c r="C72" s="127"/>
      <c r="D72" s="122"/>
      <c r="E72" s="7">
        <f t="shared" si="3"/>
        <v>1666.639</v>
      </c>
      <c r="F72" s="7">
        <v>1666.639</v>
      </c>
      <c r="G72" s="7">
        <v>0</v>
      </c>
      <c r="H72" s="7">
        <f>G72*1.055</f>
        <v>0</v>
      </c>
    </row>
    <row r="73" spans="1:8" s="4" customFormat="1" ht="12.75">
      <c r="A73" s="123" t="s">
        <v>148</v>
      </c>
      <c r="B73" s="124"/>
      <c r="C73" s="124"/>
      <c r="D73" s="124"/>
      <c r="E73" s="124"/>
      <c r="F73" s="124"/>
      <c r="G73" s="124"/>
      <c r="H73" s="125"/>
    </row>
    <row r="74" spans="1:8" s="4" customFormat="1" ht="12.75">
      <c r="A74" s="113" t="s">
        <v>149</v>
      </c>
      <c r="B74" s="6"/>
      <c r="C74" s="131" t="s">
        <v>93</v>
      </c>
      <c r="D74" s="120" t="s">
        <v>19</v>
      </c>
      <c r="E74" s="5">
        <f>F74+G74+H74</f>
        <v>5884.705</v>
      </c>
      <c r="F74" s="5">
        <f>SUM(F75:F75)</f>
        <v>5884.705</v>
      </c>
      <c r="G74" s="5">
        <f>SUM(G75:G75)</f>
        <v>0</v>
      </c>
      <c r="H74" s="5">
        <f>SUM(H75:H75)</f>
        <v>0</v>
      </c>
    </row>
    <row r="75" spans="1:8" s="4" customFormat="1" ht="42" customHeight="1">
      <c r="A75" s="114"/>
      <c r="B75" s="6" t="s">
        <v>150</v>
      </c>
      <c r="C75" s="132"/>
      <c r="D75" s="122"/>
      <c r="E75" s="7">
        <f>F75+G75+H75</f>
        <v>5884.705</v>
      </c>
      <c r="F75" s="101">
        <v>5884.705</v>
      </c>
      <c r="G75" s="5"/>
      <c r="H75" s="5"/>
    </row>
    <row r="76" spans="1:8" ht="12.75">
      <c r="A76" s="123" t="s">
        <v>122</v>
      </c>
      <c r="B76" s="124"/>
      <c r="C76" s="124"/>
      <c r="D76" s="124"/>
      <c r="E76" s="124"/>
      <c r="F76" s="124"/>
      <c r="G76" s="124"/>
      <c r="H76" s="125"/>
    </row>
    <row r="77" spans="1:8" ht="14.25" customHeight="1">
      <c r="A77" s="113" t="s">
        <v>123</v>
      </c>
      <c r="B77" s="32"/>
      <c r="C77" s="127" t="s">
        <v>93</v>
      </c>
      <c r="D77" s="127" t="s">
        <v>19</v>
      </c>
      <c r="E77" s="5">
        <f>F77+G77+H77</f>
        <v>4576.207</v>
      </c>
      <c r="F77" s="5">
        <f>F78</f>
        <v>4576.207</v>
      </c>
      <c r="G77" s="5">
        <f>G78</f>
        <v>0</v>
      </c>
      <c r="H77" s="5">
        <f>H78</f>
        <v>0</v>
      </c>
    </row>
    <row r="78" spans="1:8" ht="40.5" customHeight="1">
      <c r="A78" s="128"/>
      <c r="B78" s="32" t="s">
        <v>124</v>
      </c>
      <c r="C78" s="127"/>
      <c r="D78" s="127"/>
      <c r="E78" s="7">
        <f>F78+G78+H78</f>
        <v>4576.207</v>
      </c>
      <c r="F78" s="7">
        <f>8536.457-3960.25</f>
        <v>4576.207</v>
      </c>
      <c r="G78" s="7"/>
      <c r="H78" s="7"/>
    </row>
    <row r="79" spans="1:8" s="4" customFormat="1" ht="12.75">
      <c r="A79" s="123" t="s">
        <v>34</v>
      </c>
      <c r="B79" s="124"/>
      <c r="C79" s="124"/>
      <c r="D79" s="124"/>
      <c r="E79" s="124"/>
      <c r="F79" s="124"/>
      <c r="G79" s="124"/>
      <c r="H79" s="125"/>
    </row>
    <row r="80" spans="1:10" s="4" customFormat="1" ht="12.75" customHeight="1">
      <c r="A80" s="113" t="s">
        <v>36</v>
      </c>
      <c r="B80" s="26"/>
      <c r="C80" s="120" t="s">
        <v>93</v>
      </c>
      <c r="D80" s="120" t="s">
        <v>19</v>
      </c>
      <c r="E80" s="5">
        <f>E81+E86+E82</f>
        <v>137416.148</v>
      </c>
      <c r="F80" s="5">
        <f>F81+F86+F82</f>
        <v>76218.30599999998</v>
      </c>
      <c r="G80" s="5">
        <f>G81+G86+G82</f>
        <v>31205.939</v>
      </c>
      <c r="H80" s="5">
        <f>H81+H86+H82</f>
        <v>29991.903</v>
      </c>
      <c r="J80" s="58"/>
    </row>
    <row r="81" spans="1:10" s="4" customFormat="1" ht="38.25">
      <c r="A81" s="114"/>
      <c r="B81" s="6" t="s">
        <v>44</v>
      </c>
      <c r="C81" s="121"/>
      <c r="D81" s="121"/>
      <c r="E81" s="7">
        <f>F81+G81+H81</f>
        <v>117154.42099999997</v>
      </c>
      <c r="F81" s="101">
        <f>18246.257+22096.565+20289.461+3620.619-8719.162+27.011+395.828</f>
        <v>55956.57899999999</v>
      </c>
      <c r="G81" s="7">
        <f>16527.069+7168.986+7509.884</f>
        <v>31205.939</v>
      </c>
      <c r="H81" s="7">
        <f>16527.068+13464.835</f>
        <v>29991.903</v>
      </c>
      <c r="J81" s="58"/>
    </row>
    <row r="82" spans="1:10" s="4" customFormat="1" ht="51">
      <c r="A82" s="114"/>
      <c r="B82" s="6" t="s">
        <v>86</v>
      </c>
      <c r="C82" s="121"/>
      <c r="D82" s="121"/>
      <c r="E82" s="7">
        <f>F82+G82+H82</f>
        <v>20261.727</v>
      </c>
      <c r="F82" s="7">
        <f>SUM(F83:F85)</f>
        <v>20261.727</v>
      </c>
      <c r="G82" s="7"/>
      <c r="H82" s="7"/>
      <c r="J82" s="58"/>
    </row>
    <row r="83" spans="1:10" s="4" customFormat="1" ht="24">
      <c r="A83" s="114"/>
      <c r="B83" s="57" t="s">
        <v>146</v>
      </c>
      <c r="C83" s="121"/>
      <c r="D83" s="121"/>
      <c r="E83" s="66">
        <f>F83</f>
        <v>606.3</v>
      </c>
      <c r="F83" s="100">
        <v>606.3</v>
      </c>
      <c r="G83" s="96"/>
      <c r="H83" s="96"/>
      <c r="J83" s="58"/>
    </row>
    <row r="84" spans="1:10" s="42" customFormat="1" ht="24">
      <c r="A84" s="114"/>
      <c r="B84" s="57" t="s">
        <v>87</v>
      </c>
      <c r="C84" s="121"/>
      <c r="D84" s="121"/>
      <c r="E84" s="66">
        <f>F84</f>
        <v>9763.2</v>
      </c>
      <c r="F84" s="66">
        <v>9763.2</v>
      </c>
      <c r="G84" s="80"/>
      <c r="H84" s="80"/>
      <c r="I84" s="4"/>
      <c r="J84" s="58"/>
    </row>
    <row r="85" spans="1:8" s="42" customFormat="1" ht="14.25" customHeight="1">
      <c r="A85" s="114"/>
      <c r="B85" s="57" t="s">
        <v>95</v>
      </c>
      <c r="C85" s="121"/>
      <c r="D85" s="121"/>
      <c r="E85" s="66">
        <f>F85</f>
        <v>9892.227</v>
      </c>
      <c r="F85" s="66">
        <f>9892.227</f>
        <v>9892.227</v>
      </c>
      <c r="G85" s="80"/>
      <c r="H85" s="80"/>
    </row>
    <row r="86" spans="1:8" s="4" customFormat="1" ht="51" customHeight="1" hidden="1">
      <c r="A86" s="43" t="s">
        <v>71</v>
      </c>
      <c r="B86" s="33" t="s">
        <v>72</v>
      </c>
      <c r="C86" s="26" t="s">
        <v>93</v>
      </c>
      <c r="D86" s="26" t="s">
        <v>19</v>
      </c>
      <c r="E86" s="7">
        <f>F86+G86+H86</f>
        <v>0</v>
      </c>
      <c r="F86" s="7">
        <f>500+500-1000</f>
        <v>0</v>
      </c>
      <c r="G86" s="7">
        <v>0</v>
      </c>
      <c r="H86" s="7">
        <v>0</v>
      </c>
    </row>
    <row r="87" spans="1:8" s="4" customFormat="1" ht="12.75">
      <c r="A87" s="123" t="s">
        <v>140</v>
      </c>
      <c r="B87" s="124"/>
      <c r="C87" s="124"/>
      <c r="D87" s="124"/>
      <c r="E87" s="124"/>
      <c r="F87" s="124"/>
      <c r="G87" s="124"/>
      <c r="H87" s="125"/>
    </row>
    <row r="88" spans="1:8" s="4" customFormat="1" ht="12.75">
      <c r="A88" s="113" t="s">
        <v>141</v>
      </c>
      <c r="B88" s="6"/>
      <c r="C88" s="131" t="s">
        <v>93</v>
      </c>
      <c r="D88" s="120" t="s">
        <v>19</v>
      </c>
      <c r="E88" s="5">
        <f>F88+G88+H88</f>
        <v>687.275</v>
      </c>
      <c r="F88" s="5">
        <f>SUM(F89:F89)</f>
        <v>687.275</v>
      </c>
      <c r="G88" s="5">
        <f>SUM(G89:G89)</f>
        <v>0</v>
      </c>
      <c r="H88" s="5">
        <f>SUM(H89:H89)</f>
        <v>0</v>
      </c>
    </row>
    <row r="89" spans="1:8" s="4" customFormat="1" ht="42" customHeight="1">
      <c r="A89" s="114"/>
      <c r="B89" s="6" t="s">
        <v>142</v>
      </c>
      <c r="C89" s="132"/>
      <c r="D89" s="122"/>
      <c r="E89" s="7">
        <f>F89+G89+H89</f>
        <v>687.275</v>
      </c>
      <c r="F89" s="7">
        <v>687.275</v>
      </c>
      <c r="G89" s="5"/>
      <c r="H89" s="5"/>
    </row>
    <row r="90" spans="1:8" ht="12.75" customHeight="1">
      <c r="A90" s="123" t="s">
        <v>73</v>
      </c>
      <c r="B90" s="124"/>
      <c r="C90" s="124"/>
      <c r="D90" s="124"/>
      <c r="E90" s="124"/>
      <c r="F90" s="124"/>
      <c r="G90" s="124"/>
      <c r="H90" s="125"/>
    </row>
    <row r="91" spans="1:8" ht="12.75" customHeight="1">
      <c r="A91" s="113" t="s">
        <v>128</v>
      </c>
      <c r="B91" s="28"/>
      <c r="C91" s="120" t="s">
        <v>93</v>
      </c>
      <c r="D91" s="120" t="s">
        <v>19</v>
      </c>
      <c r="E91" s="5">
        <f>F91+G91+H91</f>
        <v>348026.365</v>
      </c>
      <c r="F91" s="5">
        <f>SUM(F92:F93)</f>
        <v>348026.365</v>
      </c>
      <c r="G91" s="5">
        <f>SUM(G92:G92)</f>
        <v>0</v>
      </c>
      <c r="H91" s="5">
        <f>SUM(H92:H92)</f>
        <v>0</v>
      </c>
    </row>
    <row r="92" spans="1:8" ht="51">
      <c r="A92" s="114"/>
      <c r="B92" s="6" t="s">
        <v>113</v>
      </c>
      <c r="C92" s="122"/>
      <c r="D92" s="122"/>
      <c r="E92" s="7">
        <f>F92+G92+H92</f>
        <v>347723.504</v>
      </c>
      <c r="F92" s="101">
        <f>400000-30000-22400+123.504</f>
        <v>347723.504</v>
      </c>
      <c r="G92" s="7"/>
      <c r="H92" s="7"/>
    </row>
    <row r="93" spans="1:8" ht="53.25" customHeight="1">
      <c r="A93" s="128"/>
      <c r="B93" s="34" t="s">
        <v>113</v>
      </c>
      <c r="C93" s="26" t="s">
        <v>70</v>
      </c>
      <c r="D93" s="67" t="s">
        <v>19</v>
      </c>
      <c r="E93" s="7">
        <f>F93+G93+H93</f>
        <v>302.861</v>
      </c>
      <c r="F93" s="7">
        <v>302.861</v>
      </c>
      <c r="G93" s="7"/>
      <c r="H93" s="7"/>
    </row>
    <row r="94" spans="1:8" ht="12.75" customHeight="1">
      <c r="A94" s="130" t="s">
        <v>80</v>
      </c>
      <c r="B94" s="130"/>
      <c r="C94" s="130"/>
      <c r="D94" s="130"/>
      <c r="E94" s="130"/>
      <c r="F94" s="130"/>
      <c r="G94" s="130"/>
      <c r="H94" s="130"/>
    </row>
    <row r="95" spans="1:8" ht="13.5" customHeight="1">
      <c r="A95" s="113" t="s">
        <v>137</v>
      </c>
      <c r="B95" s="6"/>
      <c r="C95" s="120" t="s">
        <v>93</v>
      </c>
      <c r="D95" s="120" t="s">
        <v>19</v>
      </c>
      <c r="E95" s="5">
        <f>F95+G95+H95</f>
        <v>718.6645725952</v>
      </c>
      <c r="F95" s="5">
        <f>SUM(F96:F98)</f>
        <v>425.542</v>
      </c>
      <c r="G95" s="5">
        <f>G96</f>
        <v>142.84725759999998</v>
      </c>
      <c r="H95" s="5">
        <f>H96</f>
        <v>150.27531499519998</v>
      </c>
    </row>
    <row r="96" spans="1:8" ht="34.5" customHeight="1">
      <c r="A96" s="114"/>
      <c r="B96" s="90" t="s">
        <v>74</v>
      </c>
      <c r="C96" s="121"/>
      <c r="D96" s="121"/>
      <c r="E96" s="7">
        <f>F96+G96+H96</f>
        <v>426.77457259519997</v>
      </c>
      <c r="F96" s="7">
        <v>133.652</v>
      </c>
      <c r="G96" s="7">
        <f>F96*Лист1!$B$3</f>
        <v>142.84725759999998</v>
      </c>
      <c r="H96" s="7">
        <f>G96*Лист1!$C$3</f>
        <v>150.27531499519998</v>
      </c>
    </row>
    <row r="97" spans="1:8" ht="51" customHeight="1">
      <c r="A97" s="114"/>
      <c r="B97" s="91" t="s">
        <v>131</v>
      </c>
      <c r="C97" s="121"/>
      <c r="D97" s="41"/>
      <c r="E97" s="7">
        <f>F97+G97+H97</f>
        <v>245.332</v>
      </c>
      <c r="F97" s="86">
        <v>245.332</v>
      </c>
      <c r="G97" s="7"/>
      <c r="H97" s="7"/>
    </row>
    <row r="98" spans="1:8" ht="36">
      <c r="A98" s="128"/>
      <c r="B98" s="91" t="s">
        <v>132</v>
      </c>
      <c r="C98" s="122"/>
      <c r="D98" s="41"/>
      <c r="E98" s="7">
        <f>F98+G98+H98</f>
        <v>46.558</v>
      </c>
      <c r="F98" s="86">
        <v>46.558</v>
      </c>
      <c r="G98" s="7"/>
      <c r="H98" s="7"/>
    </row>
    <row r="99" spans="1:8" ht="12.75">
      <c r="A99" s="35" t="s">
        <v>37</v>
      </c>
      <c r="B99" s="35"/>
      <c r="C99" s="28"/>
      <c r="D99" s="28"/>
      <c r="E99" s="5">
        <f>F99+G99+H99</f>
        <v>2314178.1064201724</v>
      </c>
      <c r="F99" s="5">
        <f>F95+F91+F80+F77+F71+F69+F66+F63+F60+F57+F55+F38+F20+F88+F74</f>
        <v>973478.6389999999</v>
      </c>
      <c r="G99" s="5">
        <f>G95+G91+G80+G38+G20+G71+G69+G66+G63+G60+G57+G55</f>
        <v>644501.3415264</v>
      </c>
      <c r="H99" s="5">
        <f>H95+H91+H80+H38+H20+H71+H69+H66+H63+H60+H57+H55</f>
        <v>696198.1258937728</v>
      </c>
    </row>
    <row r="100" spans="1:8" s="15" customFormat="1" ht="20.25">
      <c r="A100" s="36"/>
      <c r="B100" s="36"/>
      <c r="C100" s="36"/>
      <c r="D100" s="36"/>
      <c r="E100" s="36"/>
      <c r="F100" s="36"/>
      <c r="G100" s="36"/>
      <c r="H100" s="36"/>
    </row>
    <row r="101" spans="1:8" s="15" customFormat="1" ht="18.75">
      <c r="A101" s="129" t="s">
        <v>38</v>
      </c>
      <c r="B101" s="129"/>
      <c r="C101" s="16"/>
      <c r="D101" s="16"/>
      <c r="E101" s="16"/>
      <c r="F101" s="38"/>
      <c r="G101" s="129" t="s">
        <v>47</v>
      </c>
      <c r="H101" s="129"/>
    </row>
    <row r="102" ht="12.75">
      <c r="F102" s="39"/>
    </row>
    <row r="103" ht="12.75">
      <c r="F103" s="39"/>
    </row>
    <row r="104" ht="12.75">
      <c r="F104" s="39">
        <v>983733.6749999999</v>
      </c>
    </row>
    <row r="105" spans="6:8" ht="12.75">
      <c r="F105" s="39">
        <f>F104-F99</f>
        <v>10255.03600000008</v>
      </c>
      <c r="G105" s="39">
        <v>10000</v>
      </c>
      <c r="H105" s="39">
        <f>F105-G105</f>
        <v>255.0360000000801</v>
      </c>
    </row>
    <row r="106" ht="12.75">
      <c r="F106" s="39"/>
    </row>
    <row r="107" ht="12.75">
      <c r="F107" s="39"/>
    </row>
    <row r="108" spans="6:9" ht="12.75">
      <c r="F108" s="39"/>
      <c r="H108" s="39"/>
      <c r="I108" s="68"/>
    </row>
    <row r="109" ht="12.75">
      <c r="F109" s="39"/>
    </row>
    <row r="110" ht="12.75">
      <c r="F110" s="39"/>
    </row>
    <row r="111" spans="6:8" ht="12.75">
      <c r="F111" s="39"/>
      <c r="H111" s="39"/>
    </row>
    <row r="112" ht="12.75">
      <c r="F112" s="39"/>
    </row>
    <row r="114" ht="12.75">
      <c r="F114" s="39"/>
    </row>
    <row r="119" ht="12.75">
      <c r="F119" s="39"/>
    </row>
  </sheetData>
  <sheetProtection/>
  <mergeCells count="66">
    <mergeCell ref="A73:H73"/>
    <mergeCell ref="A74:A75"/>
    <mergeCell ref="C74:C75"/>
    <mergeCell ref="D74:D75"/>
    <mergeCell ref="A88:A89"/>
    <mergeCell ref="C88:C89"/>
    <mergeCell ref="D88:D89"/>
    <mergeCell ref="D77:D78"/>
    <mergeCell ref="D95:D96"/>
    <mergeCell ref="A63:A64"/>
    <mergeCell ref="C63:C64"/>
    <mergeCell ref="D63:D64"/>
    <mergeCell ref="C71:C72"/>
    <mergeCell ref="A80:A85"/>
    <mergeCell ref="C80:C85"/>
    <mergeCell ref="D71:D72"/>
    <mergeCell ref="A77:A78"/>
    <mergeCell ref="A71:A72"/>
    <mergeCell ref="F16:H16"/>
    <mergeCell ref="C69:C70"/>
    <mergeCell ref="D69:D70"/>
    <mergeCell ref="C55:C56"/>
    <mergeCell ref="C38:C39"/>
    <mergeCell ref="C66:C68"/>
    <mergeCell ref="C20:C22"/>
    <mergeCell ref="C15:C17"/>
    <mergeCell ref="A101:B101"/>
    <mergeCell ref="G101:H101"/>
    <mergeCell ref="A94:H94"/>
    <mergeCell ref="C77:C78"/>
    <mergeCell ref="D80:D85"/>
    <mergeCell ref="A91:A93"/>
    <mergeCell ref="A90:H90"/>
    <mergeCell ref="C95:C98"/>
    <mergeCell ref="A95:A98"/>
    <mergeCell ref="A87:H87"/>
    <mergeCell ref="C91:C92"/>
    <mergeCell ref="A60:A62"/>
    <mergeCell ref="D55:D56"/>
    <mergeCell ref="A57:A59"/>
    <mergeCell ref="A79:H79"/>
    <mergeCell ref="D91:D92"/>
    <mergeCell ref="A76:H76"/>
    <mergeCell ref="D60:D62"/>
    <mergeCell ref="A69:A70"/>
    <mergeCell ref="C57:C58"/>
    <mergeCell ref="A12:H12"/>
    <mergeCell ref="B15:B17"/>
    <mergeCell ref="E15:H15"/>
    <mergeCell ref="A66:A67"/>
    <mergeCell ref="D15:D17"/>
    <mergeCell ref="D66:D68"/>
    <mergeCell ref="C60:C62"/>
    <mergeCell ref="A19:H19"/>
    <mergeCell ref="A37:H37"/>
    <mergeCell ref="A55:A56"/>
    <mergeCell ref="A20:A21"/>
    <mergeCell ref="A38:A39"/>
    <mergeCell ref="F5:H5"/>
    <mergeCell ref="F6:H6"/>
    <mergeCell ref="F7:H7"/>
    <mergeCell ref="A13:H13"/>
    <mergeCell ref="A15:A17"/>
    <mergeCell ref="E16:E17"/>
    <mergeCell ref="F9:H9"/>
    <mergeCell ref="F10:H10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8" r:id="rId1"/>
  <headerFooter differentFirst="1">
    <oddHeader>&amp;C&amp;P</oddHeader>
  </headerFooter>
  <rowBreaks count="2" manualBreakCount="2">
    <brk id="72" max="7" man="1"/>
    <brk id="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5:F27"/>
  <sheetViews>
    <sheetView view="pageBreakPreview" zoomScaleSheetLayoutView="100" zoomScalePageLayoutView="0" workbookViewId="0" topLeftCell="A8">
      <selection activeCell="A13" sqref="A13:E13"/>
    </sheetView>
  </sheetViews>
  <sheetFormatPr defaultColWidth="9.140625" defaultRowHeight="12.75"/>
  <cols>
    <col min="1" max="1" width="46.00390625" style="8" customWidth="1"/>
    <col min="2" max="2" width="23.57421875" style="8" customWidth="1"/>
    <col min="3" max="3" width="18.00390625" style="8" customWidth="1"/>
    <col min="4" max="4" width="19.57421875" style="8" customWidth="1"/>
    <col min="5" max="5" width="18.140625" style="8" customWidth="1"/>
    <col min="6" max="6" width="9.57421875" style="8" bestFit="1" customWidth="1"/>
    <col min="7" max="16384" width="9.140625" style="8" customWidth="1"/>
  </cols>
  <sheetData>
    <row r="5" spans="4:5" ht="18.75" hidden="1">
      <c r="D5" s="129" t="s">
        <v>45</v>
      </c>
      <c r="E5" s="129"/>
    </row>
    <row r="6" spans="4:5" ht="18.75" hidden="1">
      <c r="D6" s="129" t="s">
        <v>46</v>
      </c>
      <c r="E6" s="129"/>
    </row>
    <row r="7" spans="4:5" ht="18.75" hidden="1">
      <c r="D7" s="60" t="s">
        <v>97</v>
      </c>
      <c r="E7" s="61"/>
    </row>
    <row r="9" spans="4:6" ht="18.75" customHeight="1">
      <c r="D9" s="17" t="s">
        <v>18</v>
      </c>
      <c r="E9" s="17"/>
      <c r="F9" s="15"/>
    </row>
    <row r="10" spans="4:6" ht="94.5" customHeight="1">
      <c r="D10" s="133" t="s">
        <v>115</v>
      </c>
      <c r="E10" s="133"/>
      <c r="F10" s="15"/>
    </row>
    <row r="12" spans="1:5" s="17" customFormat="1" ht="18.75">
      <c r="A12" s="135" t="s">
        <v>21</v>
      </c>
      <c r="B12" s="135"/>
      <c r="C12" s="135"/>
      <c r="D12" s="135"/>
      <c r="E12" s="135"/>
    </row>
    <row r="13" spans="1:5" s="17" customFormat="1" ht="18.75" customHeight="1">
      <c r="A13" s="136" t="s">
        <v>101</v>
      </c>
      <c r="B13" s="136"/>
      <c r="C13" s="136"/>
      <c r="D13" s="136"/>
      <c r="E13" s="136"/>
    </row>
    <row r="14" spans="1:5" ht="12.75">
      <c r="A14" s="9"/>
      <c r="B14" s="9"/>
      <c r="C14" s="9"/>
      <c r="D14" s="9"/>
      <c r="E14" s="9"/>
    </row>
    <row r="15" spans="1:5" ht="12.75">
      <c r="A15" s="134"/>
      <c r="B15" s="134" t="s">
        <v>8</v>
      </c>
      <c r="C15" s="134" t="s">
        <v>9</v>
      </c>
      <c r="D15" s="134"/>
      <c r="E15" s="134"/>
    </row>
    <row r="16" spans="1:5" ht="12.75">
      <c r="A16" s="134"/>
      <c r="B16" s="134"/>
      <c r="C16" s="10">
        <v>2017</v>
      </c>
      <c r="D16" s="10">
        <v>2018</v>
      </c>
      <c r="E16" s="10">
        <v>2019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2314178.1064201724</v>
      </c>
      <c r="C18" s="12">
        <f>'додаток 1'!F99</f>
        <v>973478.6389999999</v>
      </c>
      <c r="D18" s="12">
        <f>'додаток 1'!G99</f>
        <v>644501.3415264</v>
      </c>
      <c r="E18" s="12">
        <f>'додаток 1'!H99</f>
        <v>696198.1258937728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0</v>
      </c>
      <c r="C21" s="12"/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2314178.1064201724</v>
      </c>
      <c r="C24" s="12">
        <f>C18+C21+C22+C23</f>
        <v>973478.6389999999</v>
      </c>
      <c r="D24" s="12">
        <f>D18+D21+D22+D23</f>
        <v>644501.3415264</v>
      </c>
      <c r="E24" s="12">
        <f>E18+E21+E22+E23</f>
        <v>696198.1258937728</v>
      </c>
    </row>
    <row r="27" spans="1:5" s="17" customFormat="1" ht="18.75">
      <c r="A27" s="17" t="s">
        <v>38</v>
      </c>
      <c r="D27" s="129" t="s">
        <v>47</v>
      </c>
      <c r="E27" s="129"/>
    </row>
  </sheetData>
  <sheetProtection/>
  <mergeCells count="9">
    <mergeCell ref="D5:E5"/>
    <mergeCell ref="D6:E6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scale="10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120"/>
  <sheetViews>
    <sheetView tabSelected="1" view="pageBreakPreview" zoomScaleSheetLayoutView="100" zoomScalePageLayoutView="70" workbookViewId="0" topLeftCell="A94">
      <selection activeCell="E56" sqref="E56"/>
    </sheetView>
  </sheetViews>
  <sheetFormatPr defaultColWidth="9.140625" defaultRowHeight="12.75"/>
  <cols>
    <col min="1" max="1" width="35.8515625" style="44" customWidth="1"/>
    <col min="2" max="2" width="28.57421875" style="23" customWidth="1"/>
    <col min="3" max="3" width="9.140625" style="4" customWidth="1"/>
    <col min="4" max="4" width="16.421875" style="23" customWidth="1"/>
    <col min="5" max="5" width="16.7109375" style="23" customWidth="1"/>
    <col min="6" max="6" width="15.140625" style="23" customWidth="1"/>
    <col min="7" max="7" width="14.28125" style="23" customWidth="1"/>
    <col min="8" max="8" width="7.00390625" style="23" hidden="1" customWidth="1"/>
    <col min="9" max="16384" width="9.140625" style="23" customWidth="1"/>
  </cols>
  <sheetData>
    <row r="4" ht="12.75" hidden="1"/>
    <row r="5" spans="5:6" ht="18.75" hidden="1">
      <c r="E5" s="129" t="s">
        <v>45</v>
      </c>
      <c r="F5" s="129"/>
    </row>
    <row r="6" spans="5:6" ht="18.75" hidden="1">
      <c r="E6" s="129" t="s">
        <v>46</v>
      </c>
      <c r="F6" s="129"/>
    </row>
    <row r="7" spans="5:6" ht="17.25" customHeight="1" hidden="1">
      <c r="E7" s="137" t="s">
        <v>99</v>
      </c>
      <c r="F7" s="137" t="s">
        <v>96</v>
      </c>
    </row>
    <row r="8" ht="12.75" hidden="1"/>
    <row r="9" spans="1:7" ht="18.75">
      <c r="A9" s="23"/>
      <c r="E9" s="138" t="s">
        <v>27</v>
      </c>
      <c r="F9" s="138"/>
      <c r="G9" s="138"/>
    </row>
    <row r="10" spans="1:7" ht="58.5" customHeight="1">
      <c r="A10" s="23"/>
      <c r="E10" s="138" t="s">
        <v>103</v>
      </c>
      <c r="F10" s="138"/>
      <c r="G10" s="138"/>
    </row>
    <row r="11" ht="9.75" customHeight="1">
      <c r="A11" s="23"/>
    </row>
    <row r="12" spans="1:7" s="22" customFormat="1" ht="18.75">
      <c r="A12" s="140" t="s">
        <v>20</v>
      </c>
      <c r="B12" s="140"/>
      <c r="C12" s="140"/>
      <c r="D12" s="140"/>
      <c r="E12" s="140"/>
      <c r="F12" s="140"/>
      <c r="G12" s="140"/>
    </row>
    <row r="13" spans="1:7" s="22" customFormat="1" ht="18.75" customHeight="1">
      <c r="A13" s="139" t="s">
        <v>104</v>
      </c>
      <c r="B13" s="139"/>
      <c r="C13" s="139"/>
      <c r="D13" s="139"/>
      <c r="E13" s="139"/>
      <c r="F13" s="139"/>
      <c r="G13" s="139"/>
    </row>
    <row r="14" spans="1:7" s="22" customFormat="1" ht="10.5" customHeight="1">
      <c r="A14" s="45"/>
      <c r="B14" s="45"/>
      <c r="C14" s="45"/>
      <c r="D14" s="45"/>
      <c r="E14" s="45"/>
      <c r="F14" s="45"/>
      <c r="G14" s="45"/>
    </row>
    <row r="15" spans="1:7" ht="12.75">
      <c r="A15" s="118" t="s">
        <v>0</v>
      </c>
      <c r="B15" s="118" t="s">
        <v>13</v>
      </c>
      <c r="C15" s="118" t="s">
        <v>14</v>
      </c>
      <c r="D15" s="118" t="s">
        <v>17</v>
      </c>
      <c r="E15" s="118"/>
      <c r="F15" s="118"/>
      <c r="G15" s="118"/>
    </row>
    <row r="16" spans="1:7" ht="12.75">
      <c r="A16" s="118"/>
      <c r="B16" s="118"/>
      <c r="C16" s="118"/>
      <c r="D16" s="118" t="s">
        <v>15</v>
      </c>
      <c r="E16" s="118" t="s">
        <v>16</v>
      </c>
      <c r="F16" s="118"/>
      <c r="G16" s="118"/>
    </row>
    <row r="17" spans="1:7" ht="24" customHeight="1">
      <c r="A17" s="118"/>
      <c r="B17" s="118"/>
      <c r="C17" s="118"/>
      <c r="D17" s="118"/>
      <c r="E17" s="3">
        <v>2017</v>
      </c>
      <c r="F17" s="3">
        <v>2018</v>
      </c>
      <c r="G17" s="3">
        <v>2019</v>
      </c>
    </row>
    <row r="18" spans="1:7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s="4" customFormat="1" ht="12.75">
      <c r="A19" s="130" t="s">
        <v>56</v>
      </c>
      <c r="B19" s="141"/>
      <c r="C19" s="141"/>
      <c r="D19" s="141"/>
      <c r="E19" s="141"/>
      <c r="F19" s="141"/>
      <c r="G19" s="141"/>
    </row>
    <row r="20" spans="1:7" s="4" customFormat="1" ht="12.75">
      <c r="A20" s="127" t="s">
        <v>94</v>
      </c>
      <c r="B20" s="127"/>
      <c r="C20" s="127"/>
      <c r="D20" s="127"/>
      <c r="E20" s="127"/>
      <c r="F20" s="127"/>
      <c r="G20" s="127"/>
    </row>
    <row r="21" spans="1:7" s="4" customFormat="1" ht="20.25" customHeight="1">
      <c r="A21" s="113" t="s">
        <v>57</v>
      </c>
      <c r="B21" s="142" t="s">
        <v>58</v>
      </c>
      <c r="C21" s="26" t="s">
        <v>76</v>
      </c>
      <c r="D21" s="27">
        <f>E21+F21+G21</f>
        <v>1224</v>
      </c>
      <c r="E21" s="26">
        <f>616+17+10+18+15</f>
        <v>676</v>
      </c>
      <c r="F21" s="26">
        <v>268</v>
      </c>
      <c r="G21" s="26">
        <v>280</v>
      </c>
    </row>
    <row r="22" spans="1:7" s="4" customFormat="1" ht="17.25" customHeight="1">
      <c r="A22" s="114"/>
      <c r="B22" s="143"/>
      <c r="C22" s="26" t="s">
        <v>39</v>
      </c>
      <c r="D22" s="7">
        <f aca="true" t="shared" si="0" ref="D22:D37">E22+F22+G22</f>
        <v>3334.67</v>
      </c>
      <c r="E22" s="46">
        <f>1083.001+170.639</f>
        <v>1253.6399999999999</v>
      </c>
      <c r="F22" s="26">
        <v>1097.866</v>
      </c>
      <c r="G22" s="26">
        <v>983.164</v>
      </c>
    </row>
    <row r="23" spans="1:8" s="4" customFormat="1" ht="25.5">
      <c r="A23" s="114"/>
      <c r="B23" s="6" t="s">
        <v>59</v>
      </c>
      <c r="C23" s="26" t="s">
        <v>39</v>
      </c>
      <c r="D23" s="7">
        <f t="shared" si="0"/>
        <v>588.22</v>
      </c>
      <c r="E23" s="46">
        <v>184.252</v>
      </c>
      <c r="F23" s="26">
        <v>197.418</v>
      </c>
      <c r="G23" s="46">
        <v>206.55</v>
      </c>
      <c r="H23" s="78"/>
    </row>
    <row r="24" spans="1:7" s="4" customFormat="1" ht="25.5">
      <c r="A24" s="114"/>
      <c r="B24" s="6" t="s">
        <v>126</v>
      </c>
      <c r="C24" s="26" t="s">
        <v>77</v>
      </c>
      <c r="D24" s="7">
        <f t="shared" si="0"/>
        <v>395.278</v>
      </c>
      <c r="E24" s="46">
        <v>141.178</v>
      </c>
      <c r="F24" s="46">
        <v>115.5</v>
      </c>
      <c r="G24" s="46">
        <v>138.6</v>
      </c>
    </row>
    <row r="25" spans="1:7" s="4" customFormat="1" ht="16.5" customHeight="1">
      <c r="A25" s="114"/>
      <c r="B25" s="6" t="s">
        <v>106</v>
      </c>
      <c r="C25" s="26" t="s">
        <v>26</v>
      </c>
      <c r="D25" s="27">
        <f>E25+F25+G25</f>
        <v>270</v>
      </c>
      <c r="E25" s="26">
        <v>137</v>
      </c>
      <c r="F25" s="26">
        <v>72</v>
      </c>
      <c r="G25" s="26">
        <v>61</v>
      </c>
    </row>
    <row r="26" spans="1:9" s="4" customFormat="1" ht="25.5">
      <c r="A26" s="114"/>
      <c r="B26" s="6" t="s">
        <v>145</v>
      </c>
      <c r="C26" s="27" t="s">
        <v>26</v>
      </c>
      <c r="D26" s="27">
        <f>E26+F26+G26</f>
        <v>248</v>
      </c>
      <c r="E26" s="27">
        <v>248</v>
      </c>
      <c r="F26" s="7">
        <v>0</v>
      </c>
      <c r="G26" s="7">
        <v>0</v>
      </c>
      <c r="I26" s="58"/>
    </row>
    <row r="27" spans="1:7" s="4" customFormat="1" ht="40.5" customHeight="1">
      <c r="A27" s="114"/>
      <c r="B27" s="79" t="s">
        <v>60</v>
      </c>
      <c r="C27" s="26" t="s">
        <v>26</v>
      </c>
      <c r="D27" s="27">
        <f t="shared" si="0"/>
        <v>750</v>
      </c>
      <c r="E27" s="26">
        <v>200</v>
      </c>
      <c r="F27" s="26">
        <v>250</v>
      </c>
      <c r="G27" s="26">
        <v>300</v>
      </c>
    </row>
    <row r="28" spans="1:7" s="4" customFormat="1" ht="29.25" customHeight="1">
      <c r="A28" s="114"/>
      <c r="B28" s="33" t="s">
        <v>61</v>
      </c>
      <c r="C28" s="41" t="s">
        <v>26</v>
      </c>
      <c r="D28" s="47">
        <f>E28+F28+G28</f>
        <v>548</v>
      </c>
      <c r="E28" s="69">
        <f>200+48</f>
        <v>248</v>
      </c>
      <c r="F28" s="69">
        <v>180</v>
      </c>
      <c r="G28" s="69">
        <v>120</v>
      </c>
    </row>
    <row r="29" spans="1:7" s="4" customFormat="1" ht="27.75" customHeight="1">
      <c r="A29" s="114"/>
      <c r="B29" s="6" t="s">
        <v>83</v>
      </c>
      <c r="C29" s="26" t="s">
        <v>26</v>
      </c>
      <c r="D29" s="27">
        <f>E29+F29+G29</f>
        <v>27</v>
      </c>
      <c r="E29" s="26">
        <v>10</v>
      </c>
      <c r="F29" s="26">
        <v>10</v>
      </c>
      <c r="G29" s="26">
        <v>7</v>
      </c>
    </row>
    <row r="30" spans="1:7" s="4" customFormat="1" ht="12.75">
      <c r="A30" s="114"/>
      <c r="B30" s="6" t="s">
        <v>66</v>
      </c>
      <c r="C30" s="26" t="s">
        <v>76</v>
      </c>
      <c r="D30" s="27">
        <f>E30+F30+G30</f>
        <v>3</v>
      </c>
      <c r="E30" s="82">
        <v>3</v>
      </c>
      <c r="F30" s="26">
        <v>0</v>
      </c>
      <c r="G30" s="26">
        <v>0</v>
      </c>
    </row>
    <row r="31" spans="1:7" s="4" customFormat="1" ht="18" customHeight="1">
      <c r="A31" s="114"/>
      <c r="B31" s="6" t="s">
        <v>62</v>
      </c>
      <c r="C31" s="40" t="s">
        <v>26</v>
      </c>
      <c r="D31" s="27">
        <f t="shared" si="0"/>
        <v>30</v>
      </c>
      <c r="E31" s="26">
        <v>7</v>
      </c>
      <c r="F31" s="26">
        <v>13</v>
      </c>
      <c r="G31" s="26">
        <v>10</v>
      </c>
    </row>
    <row r="32" spans="1:7" s="4" customFormat="1" ht="25.5">
      <c r="A32" s="114"/>
      <c r="B32" s="6" t="s">
        <v>63</v>
      </c>
      <c r="C32" s="26" t="s">
        <v>76</v>
      </c>
      <c r="D32" s="27">
        <f>E32+F32+G32</f>
        <v>235</v>
      </c>
      <c r="E32" s="26">
        <f>71</f>
        <v>71</v>
      </c>
      <c r="F32" s="26">
        <v>78</v>
      </c>
      <c r="G32" s="26">
        <v>86</v>
      </c>
    </row>
    <row r="33" spans="1:7" s="4" customFormat="1" ht="12.75">
      <c r="A33" s="114"/>
      <c r="B33" s="6" t="s">
        <v>64</v>
      </c>
      <c r="C33" s="26" t="s">
        <v>26</v>
      </c>
      <c r="D33" s="27">
        <f t="shared" si="0"/>
        <v>231</v>
      </c>
      <c r="E33" s="27">
        <f>E34</f>
        <v>75</v>
      </c>
      <c r="F33" s="27">
        <f>F34</f>
        <v>78</v>
      </c>
      <c r="G33" s="27">
        <f>G34</f>
        <v>78</v>
      </c>
    </row>
    <row r="34" spans="1:7" s="4" customFormat="1" ht="41.25" customHeight="1">
      <c r="A34" s="114"/>
      <c r="B34" s="30" t="s">
        <v>65</v>
      </c>
      <c r="C34" s="26" t="s">
        <v>26</v>
      </c>
      <c r="D34" s="27">
        <f t="shared" si="0"/>
        <v>231</v>
      </c>
      <c r="E34" s="27">
        <v>75</v>
      </c>
      <c r="F34" s="27">
        <v>78</v>
      </c>
      <c r="G34" s="27">
        <v>78</v>
      </c>
    </row>
    <row r="35" spans="1:7" s="4" customFormat="1" ht="38.25">
      <c r="A35" s="114"/>
      <c r="B35" s="6" t="s">
        <v>67</v>
      </c>
      <c r="C35" s="26" t="s">
        <v>76</v>
      </c>
      <c r="D35" s="27">
        <f t="shared" si="0"/>
        <v>15</v>
      </c>
      <c r="E35" s="26">
        <v>5</v>
      </c>
      <c r="F35" s="26">
        <v>5</v>
      </c>
      <c r="G35" s="26">
        <v>5</v>
      </c>
    </row>
    <row r="36" spans="1:7" s="4" customFormat="1" ht="38.25">
      <c r="A36" s="114"/>
      <c r="B36" s="6" t="s">
        <v>130</v>
      </c>
      <c r="C36" s="26" t="s">
        <v>76</v>
      </c>
      <c r="D36" s="27">
        <f>E36+F36+G36</f>
        <v>2</v>
      </c>
      <c r="E36" s="26">
        <v>2</v>
      </c>
      <c r="F36" s="26">
        <v>0</v>
      </c>
      <c r="G36" s="26">
        <v>0</v>
      </c>
    </row>
    <row r="37" spans="1:7" s="4" customFormat="1" ht="38.25" customHeight="1">
      <c r="A37" s="114"/>
      <c r="B37" s="6" t="s">
        <v>105</v>
      </c>
      <c r="C37" s="26" t="s">
        <v>125</v>
      </c>
      <c r="D37" s="27">
        <f t="shared" si="0"/>
        <v>330</v>
      </c>
      <c r="E37" s="26">
        <v>110</v>
      </c>
      <c r="F37" s="26">
        <v>110</v>
      </c>
      <c r="G37" s="26">
        <v>110</v>
      </c>
    </row>
    <row r="38" spans="1:7" s="4" customFormat="1" ht="12.75" customHeight="1">
      <c r="A38" s="123" t="s">
        <v>68</v>
      </c>
      <c r="B38" s="124"/>
      <c r="C38" s="124"/>
      <c r="D38" s="124"/>
      <c r="E38" s="124"/>
      <c r="F38" s="124"/>
      <c r="G38" s="124"/>
    </row>
    <row r="39" spans="1:7" s="4" customFormat="1" ht="12.75">
      <c r="A39" s="127" t="s">
        <v>94</v>
      </c>
      <c r="B39" s="127"/>
      <c r="C39" s="127"/>
      <c r="D39" s="127"/>
      <c r="E39" s="127"/>
      <c r="F39" s="127"/>
      <c r="G39" s="127"/>
    </row>
    <row r="40" spans="1:7" s="4" customFormat="1" ht="52.5" customHeight="1">
      <c r="A40" s="113" t="s">
        <v>35</v>
      </c>
      <c r="B40" s="142" t="s">
        <v>69</v>
      </c>
      <c r="C40" s="120" t="s">
        <v>78</v>
      </c>
      <c r="D40" s="144">
        <v>7</v>
      </c>
      <c r="E40" s="120">
        <v>7</v>
      </c>
      <c r="F40" s="120">
        <v>7</v>
      </c>
      <c r="G40" s="120">
        <v>7</v>
      </c>
    </row>
    <row r="41" spans="1:7" s="4" customFormat="1" ht="36.75" customHeight="1">
      <c r="A41" s="114"/>
      <c r="B41" s="143"/>
      <c r="C41" s="122"/>
      <c r="D41" s="145"/>
      <c r="E41" s="122"/>
      <c r="F41" s="122"/>
      <c r="G41" s="122"/>
    </row>
    <row r="42" spans="1:7" s="4" customFormat="1" ht="38.25">
      <c r="A42" s="114"/>
      <c r="B42" s="24" t="s">
        <v>120</v>
      </c>
      <c r="C42" s="26" t="s">
        <v>79</v>
      </c>
      <c r="D42" s="7">
        <f aca="true" t="shared" si="1" ref="D42:D52">E42+F42+G42</f>
        <v>2.063</v>
      </c>
      <c r="E42" s="26">
        <f>1.929+0.134</f>
        <v>2.063</v>
      </c>
      <c r="F42" s="26"/>
      <c r="G42" s="26"/>
    </row>
    <row r="43" spans="1:7" s="4" customFormat="1" ht="38.25">
      <c r="A43" s="114"/>
      <c r="B43" s="24" t="s">
        <v>121</v>
      </c>
      <c r="C43" s="26" t="s">
        <v>79</v>
      </c>
      <c r="D43" s="7">
        <f t="shared" si="1"/>
        <v>0.807</v>
      </c>
      <c r="E43" s="26">
        <f>0.793+0.014</f>
        <v>0.807</v>
      </c>
      <c r="F43" s="26"/>
      <c r="G43" s="26"/>
    </row>
    <row r="44" spans="1:7" s="4" customFormat="1" ht="35.25" customHeight="1">
      <c r="A44" s="114"/>
      <c r="B44" s="24" t="s">
        <v>116</v>
      </c>
      <c r="C44" s="26"/>
      <c r="D44" s="48"/>
      <c r="E44" s="26"/>
      <c r="F44" s="26"/>
      <c r="G44" s="26"/>
    </row>
    <row r="45" spans="1:7" s="4" customFormat="1" ht="12.75">
      <c r="A45" s="114"/>
      <c r="B45" s="77" t="str">
        <f>'додаток 1'!B43</f>
        <v>покіс трави </v>
      </c>
      <c r="C45" s="26" t="s">
        <v>39</v>
      </c>
      <c r="D45" s="7">
        <f>E45</f>
        <v>3790</v>
      </c>
      <c r="E45" s="83">
        <v>3790</v>
      </c>
      <c r="F45" s="26"/>
      <c r="G45" s="26"/>
    </row>
    <row r="46" spans="1:7" s="4" customFormat="1" ht="27.75" customHeight="1">
      <c r="A46" s="114"/>
      <c r="B46" s="77" t="str">
        <f>'додаток 1'!B44</f>
        <v>навантаження та вивіз листя в осінньо-зимовий період</v>
      </c>
      <c r="C46" s="26" t="s">
        <v>92</v>
      </c>
      <c r="D46" s="7">
        <f>E46</f>
        <v>32.241</v>
      </c>
      <c r="E46" s="83">
        <v>32.241</v>
      </c>
      <c r="F46" s="26"/>
      <c r="G46" s="26"/>
    </row>
    <row r="47" spans="1:7" s="4" customFormat="1" ht="42" customHeight="1">
      <c r="A47" s="114"/>
      <c r="B47" s="77" t="str">
        <f>'додаток 1'!B45</f>
        <v>прибирання снігу та посипання території протиожеледними засобами</v>
      </c>
      <c r="C47" s="26" t="s">
        <v>39</v>
      </c>
      <c r="D47" s="56">
        <f>E47</f>
        <v>13595.49</v>
      </c>
      <c r="E47" s="84">
        <v>13595.49</v>
      </c>
      <c r="F47" s="26"/>
      <c r="G47" s="26"/>
    </row>
    <row r="48" spans="1:7" s="4" customFormat="1" ht="25.5">
      <c r="A48" s="114"/>
      <c r="B48" s="6" t="s">
        <v>114</v>
      </c>
      <c r="C48" s="26" t="s">
        <v>90</v>
      </c>
      <c r="D48" s="56">
        <f t="shared" si="1"/>
        <v>1823.255</v>
      </c>
      <c r="E48" s="50">
        <f>1250+573.255</f>
        <v>1823.255</v>
      </c>
      <c r="F48" s="26"/>
      <c r="G48" s="26"/>
    </row>
    <row r="49" spans="1:7" s="4" customFormat="1" ht="38.25">
      <c r="A49" s="114"/>
      <c r="B49" s="6" t="s">
        <v>119</v>
      </c>
      <c r="C49" s="26" t="s">
        <v>79</v>
      </c>
      <c r="D49" s="7">
        <f t="shared" si="1"/>
        <v>0.044</v>
      </c>
      <c r="E49" s="26">
        <v>0.044</v>
      </c>
      <c r="F49" s="26"/>
      <c r="G49" s="26"/>
    </row>
    <row r="50" spans="1:7" s="4" customFormat="1" ht="54.75" customHeight="1">
      <c r="A50" s="114"/>
      <c r="B50" s="31" t="str">
        <f>'додаток 1'!B48</f>
        <v>виготовлення технічної документації на переведення нежитлових приміщень до житлового фонду</v>
      </c>
      <c r="C50" s="26" t="s">
        <v>79</v>
      </c>
      <c r="D50" s="7">
        <f t="shared" si="1"/>
        <v>0.005</v>
      </c>
      <c r="E50" s="26">
        <v>0.005</v>
      </c>
      <c r="F50" s="26"/>
      <c r="G50" s="26"/>
    </row>
    <row r="51" spans="1:7" s="4" customFormat="1" ht="38.25">
      <c r="A51" s="114"/>
      <c r="B51" s="31" t="s">
        <v>107</v>
      </c>
      <c r="C51" s="26" t="s">
        <v>79</v>
      </c>
      <c r="D51" s="7">
        <f t="shared" si="1"/>
        <v>0.595</v>
      </c>
      <c r="E51" s="26">
        <v>0.595</v>
      </c>
      <c r="F51" s="26"/>
      <c r="G51" s="26"/>
    </row>
    <row r="52" spans="1:7" s="4" customFormat="1" ht="25.5">
      <c r="A52" s="81"/>
      <c r="B52" s="31" t="s">
        <v>138</v>
      </c>
      <c r="C52" s="26" t="s">
        <v>139</v>
      </c>
      <c r="D52" s="7">
        <f t="shared" si="1"/>
        <v>0.578</v>
      </c>
      <c r="E52" s="7">
        <v>0.578</v>
      </c>
      <c r="F52" s="26"/>
      <c r="G52" s="26"/>
    </row>
    <row r="53" spans="1:7" s="4" customFormat="1" ht="38.25">
      <c r="A53" s="81"/>
      <c r="B53" s="31" t="s">
        <v>143</v>
      </c>
      <c r="C53" s="26" t="s">
        <v>26</v>
      </c>
      <c r="D53" s="27">
        <f>SUM(E53:G53)</f>
        <v>11</v>
      </c>
      <c r="E53" s="27">
        <v>11</v>
      </c>
      <c r="F53" s="7"/>
      <c r="G53" s="7"/>
    </row>
    <row r="54" spans="1:7" s="4" customFormat="1" ht="25.5">
      <c r="A54" s="81"/>
      <c r="B54" s="31" t="s">
        <v>144</v>
      </c>
      <c r="C54" s="26" t="s">
        <v>26</v>
      </c>
      <c r="D54" s="27">
        <f>SUM(E54:G54)</f>
        <v>430</v>
      </c>
      <c r="E54" s="27">
        <v>430</v>
      </c>
      <c r="F54" s="7"/>
      <c r="G54" s="7"/>
    </row>
    <row r="55" spans="1:7" s="4" customFormat="1" ht="25.5">
      <c r="A55" s="81"/>
      <c r="B55" s="31" t="s">
        <v>147</v>
      </c>
      <c r="C55" s="26" t="s">
        <v>26</v>
      </c>
      <c r="D55" s="27">
        <f>SUM(E55:G55)</f>
        <v>313</v>
      </c>
      <c r="E55" s="27">
        <v>313</v>
      </c>
      <c r="F55" s="7"/>
      <c r="G55" s="7"/>
    </row>
    <row r="56" spans="1:8" s="4" customFormat="1" ht="25.5">
      <c r="A56" s="99"/>
      <c r="B56" s="108" t="s">
        <v>151</v>
      </c>
      <c r="C56" s="26" t="s">
        <v>152</v>
      </c>
      <c r="D56" s="41">
        <v>800</v>
      </c>
      <c r="E56" s="27">
        <v>800</v>
      </c>
      <c r="F56" s="107"/>
      <c r="G56" s="7"/>
      <c r="H56" s="7"/>
    </row>
    <row r="57" spans="1:7" s="4" customFormat="1" ht="12.75">
      <c r="A57" s="127" t="s">
        <v>55</v>
      </c>
      <c r="B57" s="127"/>
      <c r="C57" s="127"/>
      <c r="D57" s="127"/>
      <c r="E57" s="127"/>
      <c r="F57" s="127"/>
      <c r="G57" s="127"/>
    </row>
    <row r="58" spans="1:7" s="4" customFormat="1" ht="21.75" customHeight="1">
      <c r="A58" s="126" t="s">
        <v>35</v>
      </c>
      <c r="B58" s="32"/>
      <c r="C58" s="26"/>
      <c r="D58" s="50"/>
      <c r="E58" s="50"/>
      <c r="F58" s="50"/>
      <c r="G58" s="50"/>
    </row>
    <row r="59" spans="1:10" s="4" customFormat="1" ht="51">
      <c r="A59" s="126"/>
      <c r="B59" s="32" t="s">
        <v>49</v>
      </c>
      <c r="C59" s="26" t="s">
        <v>39</v>
      </c>
      <c r="D59" s="46">
        <f>E59</f>
        <v>18.722</v>
      </c>
      <c r="E59" s="7">
        <v>18.722</v>
      </c>
      <c r="F59" s="70"/>
      <c r="G59" s="70"/>
      <c r="J59" s="58"/>
    </row>
    <row r="60" spans="1:7" s="4" customFormat="1" ht="12.75">
      <c r="A60" s="127" t="s">
        <v>51</v>
      </c>
      <c r="B60" s="127"/>
      <c r="C60" s="127"/>
      <c r="D60" s="127"/>
      <c r="E60" s="127"/>
      <c r="F60" s="127"/>
      <c r="G60" s="127"/>
    </row>
    <row r="61" spans="1:7" s="4" customFormat="1" ht="21.75" customHeight="1">
      <c r="A61" s="113" t="s">
        <v>35</v>
      </c>
      <c r="B61" s="32"/>
      <c r="C61" s="26"/>
      <c r="D61" s="50"/>
      <c r="E61" s="50"/>
      <c r="F61" s="50"/>
      <c r="G61" s="50"/>
    </row>
    <row r="62" spans="1:7" s="4" customFormat="1" ht="55.5" customHeight="1">
      <c r="A62" s="114"/>
      <c r="B62" s="32" t="s">
        <v>49</v>
      </c>
      <c r="C62" s="26" t="s">
        <v>39</v>
      </c>
      <c r="D62" s="46">
        <f>E62</f>
        <v>7.936</v>
      </c>
      <c r="E62" s="7">
        <v>7.936</v>
      </c>
      <c r="F62" s="70"/>
      <c r="G62" s="70"/>
    </row>
    <row r="63" spans="1:7" s="4" customFormat="1" ht="63.75">
      <c r="A63" s="128"/>
      <c r="B63" s="32" t="s">
        <v>84</v>
      </c>
      <c r="C63" s="26" t="s">
        <v>85</v>
      </c>
      <c r="D63" s="26">
        <f>E63+F63+G63</f>
        <v>1</v>
      </c>
      <c r="E63" s="26">
        <v>1</v>
      </c>
      <c r="F63" s="26"/>
      <c r="G63" s="26"/>
    </row>
    <row r="64" spans="1:7" s="4" customFormat="1" ht="12.75">
      <c r="A64" s="127" t="s">
        <v>53</v>
      </c>
      <c r="B64" s="127"/>
      <c r="C64" s="127"/>
      <c r="D64" s="127"/>
      <c r="E64" s="127"/>
      <c r="F64" s="127"/>
      <c r="G64" s="127"/>
    </row>
    <row r="65" spans="1:7" s="4" customFormat="1" ht="12.75">
      <c r="A65" s="146" t="s">
        <v>35</v>
      </c>
      <c r="B65" s="32"/>
      <c r="C65" s="26"/>
      <c r="D65" s="26"/>
      <c r="E65" s="26"/>
      <c r="F65" s="26"/>
      <c r="G65" s="26"/>
    </row>
    <row r="66" spans="1:7" s="4" customFormat="1" ht="54.75" customHeight="1">
      <c r="A66" s="147"/>
      <c r="B66" s="32" t="s">
        <v>49</v>
      </c>
      <c r="C66" s="26" t="s">
        <v>39</v>
      </c>
      <c r="D66" s="26">
        <f>E66+F66+G66</f>
        <v>16.305</v>
      </c>
      <c r="E66" s="26">
        <v>16.305</v>
      </c>
      <c r="F66" s="26"/>
      <c r="G66" s="26"/>
    </row>
    <row r="67" spans="1:7" s="4" customFormat="1" ht="63.75">
      <c r="A67" s="148"/>
      <c r="B67" s="32" t="s">
        <v>84</v>
      </c>
      <c r="C67" s="26" t="s">
        <v>85</v>
      </c>
      <c r="D67" s="26">
        <f>E67+F67+G67</f>
        <v>1</v>
      </c>
      <c r="E67" s="26">
        <v>1</v>
      </c>
      <c r="F67" s="26"/>
      <c r="G67" s="26"/>
    </row>
    <row r="68" spans="1:7" s="4" customFormat="1" ht="12.75">
      <c r="A68" s="127" t="s">
        <v>29</v>
      </c>
      <c r="B68" s="127"/>
      <c r="C68" s="127"/>
      <c r="D68" s="127"/>
      <c r="E68" s="127"/>
      <c r="F68" s="127"/>
      <c r="G68" s="127"/>
    </row>
    <row r="69" spans="1:7" s="4" customFormat="1" ht="12.75" customHeight="1">
      <c r="A69" s="113" t="s">
        <v>35</v>
      </c>
      <c r="B69" s="32"/>
      <c r="C69" s="26"/>
      <c r="D69" s="26"/>
      <c r="E69" s="26"/>
      <c r="F69" s="26"/>
      <c r="G69" s="26"/>
    </row>
    <row r="70" spans="1:7" s="4" customFormat="1" ht="51">
      <c r="A70" s="114"/>
      <c r="B70" s="32" t="s">
        <v>49</v>
      </c>
      <c r="C70" s="26" t="s">
        <v>39</v>
      </c>
      <c r="D70" s="26">
        <f>E70+F70+G70</f>
        <v>11.497</v>
      </c>
      <c r="E70" s="46">
        <v>11.497</v>
      </c>
      <c r="F70" s="26"/>
      <c r="G70" s="26"/>
    </row>
    <row r="71" spans="1:7" s="4" customFormat="1" ht="63.75">
      <c r="A71" s="128"/>
      <c r="B71" s="32" t="s">
        <v>84</v>
      </c>
      <c r="C71" s="26" t="s">
        <v>85</v>
      </c>
      <c r="D71" s="26">
        <f>E71+F71+G71</f>
        <v>1</v>
      </c>
      <c r="E71" s="82">
        <v>1</v>
      </c>
      <c r="F71" s="26"/>
      <c r="G71" s="26"/>
    </row>
    <row r="72" spans="1:7" s="4" customFormat="1" ht="12.75">
      <c r="A72" s="127" t="s">
        <v>30</v>
      </c>
      <c r="B72" s="127"/>
      <c r="C72" s="127"/>
      <c r="D72" s="127"/>
      <c r="E72" s="127"/>
      <c r="F72" s="127"/>
      <c r="G72" s="127"/>
    </row>
    <row r="73" spans="1:7" s="4" customFormat="1" ht="12.75" customHeight="1">
      <c r="A73" s="113" t="s">
        <v>35</v>
      </c>
      <c r="B73" s="32"/>
      <c r="C73" s="26"/>
      <c r="D73" s="26"/>
      <c r="E73" s="26"/>
      <c r="F73" s="26"/>
      <c r="G73" s="26"/>
    </row>
    <row r="74" spans="1:7" s="4" customFormat="1" ht="51">
      <c r="A74" s="114"/>
      <c r="B74" s="32" t="s">
        <v>49</v>
      </c>
      <c r="C74" s="26" t="s">
        <v>39</v>
      </c>
      <c r="D74" s="46">
        <f>E74+F74+G74</f>
        <v>12.565</v>
      </c>
      <c r="E74" s="46">
        <v>12.565</v>
      </c>
      <c r="F74" s="26"/>
      <c r="G74" s="26"/>
    </row>
    <row r="75" spans="1:7" s="4" customFormat="1" ht="63.75">
      <c r="A75" s="128"/>
      <c r="B75" s="32" t="s">
        <v>84</v>
      </c>
      <c r="C75" s="26" t="s">
        <v>85</v>
      </c>
      <c r="D75" s="26">
        <f>E75+F75+G75</f>
        <v>1</v>
      </c>
      <c r="E75" s="26">
        <v>1</v>
      </c>
      <c r="F75" s="26"/>
      <c r="G75" s="26"/>
    </row>
    <row r="76" spans="1:7" s="4" customFormat="1" ht="12.75">
      <c r="A76" s="127" t="s">
        <v>31</v>
      </c>
      <c r="B76" s="127"/>
      <c r="C76" s="127"/>
      <c r="D76" s="127"/>
      <c r="E76" s="127"/>
      <c r="F76" s="127"/>
      <c r="G76" s="127"/>
    </row>
    <row r="77" spans="1:7" s="4" customFormat="1" ht="12.75">
      <c r="A77" s="146" t="s">
        <v>35</v>
      </c>
      <c r="B77" s="32"/>
      <c r="C77" s="26"/>
      <c r="D77" s="26"/>
      <c r="E77" s="26"/>
      <c r="F77" s="26"/>
      <c r="G77" s="26"/>
    </row>
    <row r="78" spans="1:7" s="4" customFormat="1" ht="51">
      <c r="A78" s="148"/>
      <c r="B78" s="32" t="s">
        <v>49</v>
      </c>
      <c r="C78" s="26" t="s">
        <v>39</v>
      </c>
      <c r="D78" s="46">
        <f>E78+F78+G78</f>
        <v>13.094</v>
      </c>
      <c r="E78" s="46">
        <v>13.094</v>
      </c>
      <c r="F78" s="26"/>
      <c r="G78" s="26"/>
    </row>
    <row r="79" spans="1:7" s="4" customFormat="1" ht="12.75">
      <c r="A79" s="127" t="s">
        <v>32</v>
      </c>
      <c r="B79" s="127"/>
      <c r="C79" s="127"/>
      <c r="D79" s="127"/>
      <c r="E79" s="127"/>
      <c r="F79" s="127"/>
      <c r="G79" s="127"/>
    </row>
    <row r="80" spans="1:7" s="4" customFormat="1" ht="12.75">
      <c r="A80" s="146" t="s">
        <v>35</v>
      </c>
      <c r="B80" s="32"/>
      <c r="C80" s="26"/>
      <c r="D80" s="26"/>
      <c r="E80" s="26"/>
      <c r="F80" s="26"/>
      <c r="G80" s="26"/>
    </row>
    <row r="81" spans="1:7" s="4" customFormat="1" ht="53.25" customHeight="1">
      <c r="A81" s="148"/>
      <c r="B81" s="32" t="s">
        <v>49</v>
      </c>
      <c r="C81" s="26" t="s">
        <v>39</v>
      </c>
      <c r="D81" s="46">
        <f>E81</f>
        <v>7.829</v>
      </c>
      <c r="E81" s="46">
        <v>7.829</v>
      </c>
      <c r="F81" s="26"/>
      <c r="G81" s="26"/>
    </row>
    <row r="82" spans="1:8" s="4" customFormat="1" ht="12.75" customHeight="1">
      <c r="A82" s="123" t="s">
        <v>148</v>
      </c>
      <c r="B82" s="124"/>
      <c r="C82" s="124"/>
      <c r="D82" s="124"/>
      <c r="E82" s="124"/>
      <c r="F82" s="124"/>
      <c r="G82" s="124"/>
      <c r="H82" s="125"/>
    </row>
    <row r="83" spans="1:8" s="4" customFormat="1" ht="12.75">
      <c r="A83" s="153" t="s">
        <v>94</v>
      </c>
      <c r="B83" s="154"/>
      <c r="C83" s="154"/>
      <c r="D83" s="154"/>
      <c r="E83" s="154"/>
      <c r="F83" s="154"/>
      <c r="G83" s="155"/>
      <c r="H83" s="3"/>
    </row>
    <row r="84" spans="1:8" s="4" customFormat="1" ht="17.25" customHeight="1">
      <c r="A84" s="113" t="s">
        <v>149</v>
      </c>
      <c r="B84" s="6"/>
      <c r="C84" s="26"/>
      <c r="D84" s="27"/>
      <c r="E84" s="26"/>
      <c r="F84" s="26"/>
      <c r="G84" s="26"/>
      <c r="H84" s="3"/>
    </row>
    <row r="85" spans="1:8" s="4" customFormat="1" ht="29.25" customHeight="1">
      <c r="A85" s="114"/>
      <c r="B85" s="6" t="s">
        <v>148</v>
      </c>
      <c r="C85" s="26" t="s">
        <v>48</v>
      </c>
      <c r="D85" s="27">
        <f>E85+F85+G85</f>
        <v>3</v>
      </c>
      <c r="E85" s="27">
        <v>3</v>
      </c>
      <c r="F85" s="26"/>
      <c r="G85" s="26"/>
      <c r="H85" s="3"/>
    </row>
    <row r="86" spans="1:7" s="4" customFormat="1" ht="12.75">
      <c r="A86" s="123" t="s">
        <v>122</v>
      </c>
      <c r="B86" s="124"/>
      <c r="C86" s="124"/>
      <c r="D86" s="124"/>
      <c r="E86" s="124"/>
      <c r="F86" s="124"/>
      <c r="G86" s="124"/>
    </row>
    <row r="87" spans="1:7" s="4" customFormat="1" ht="12.75">
      <c r="A87" s="127" t="s">
        <v>94</v>
      </c>
      <c r="B87" s="127"/>
      <c r="C87" s="127"/>
      <c r="D87" s="127"/>
      <c r="E87" s="127"/>
      <c r="F87" s="127"/>
      <c r="G87" s="127"/>
    </row>
    <row r="88" spans="1:7" s="4" customFormat="1" ht="9.75" customHeight="1">
      <c r="A88" s="113" t="s">
        <v>123</v>
      </c>
      <c r="B88" s="32"/>
      <c r="C88" s="6"/>
      <c r="D88" s="6"/>
      <c r="E88" s="5"/>
      <c r="F88" s="5"/>
      <c r="G88" s="5"/>
    </row>
    <row r="89" spans="1:8" s="4" customFormat="1" ht="38.25">
      <c r="A89" s="128"/>
      <c r="B89" s="32" t="s">
        <v>124</v>
      </c>
      <c r="C89" s="26" t="s">
        <v>26</v>
      </c>
      <c r="D89" s="27">
        <f>E89+F89+G89</f>
        <v>216</v>
      </c>
      <c r="E89" s="82">
        <v>216</v>
      </c>
      <c r="F89" s="26">
        <v>0</v>
      </c>
      <c r="G89" s="26">
        <v>0</v>
      </c>
      <c r="H89" s="4">
        <v>216</v>
      </c>
    </row>
    <row r="90" spans="1:7" s="4" customFormat="1" ht="12.75">
      <c r="A90" s="130" t="s">
        <v>34</v>
      </c>
      <c r="B90" s="141"/>
      <c r="C90" s="141"/>
      <c r="D90" s="141"/>
      <c r="E90" s="141"/>
      <c r="F90" s="141"/>
      <c r="G90" s="141"/>
    </row>
    <row r="91" spans="1:7" s="4" customFormat="1" ht="12.75">
      <c r="A91" s="127" t="s">
        <v>94</v>
      </c>
      <c r="B91" s="127"/>
      <c r="C91" s="127"/>
      <c r="D91" s="127"/>
      <c r="E91" s="127"/>
      <c r="F91" s="127"/>
      <c r="G91" s="127"/>
    </row>
    <row r="92" spans="1:7" s="4" customFormat="1" ht="8.25" customHeight="1">
      <c r="A92" s="113" t="s">
        <v>36</v>
      </c>
      <c r="B92" s="26"/>
      <c r="C92" s="26"/>
      <c r="D92" s="26"/>
      <c r="E92" s="26"/>
      <c r="F92" s="26"/>
      <c r="G92" s="26"/>
    </row>
    <row r="93" spans="1:7" s="4" customFormat="1" ht="38.25">
      <c r="A93" s="114"/>
      <c r="B93" s="6" t="s">
        <v>44</v>
      </c>
      <c r="C93" s="26" t="s">
        <v>48</v>
      </c>
      <c r="D93" s="27">
        <f>E93+F93+G93</f>
        <v>35</v>
      </c>
      <c r="E93" s="102">
        <f>12+6+6-3-3+2</f>
        <v>20</v>
      </c>
      <c r="F93" s="26">
        <f>2+3+5</f>
        <v>10</v>
      </c>
      <c r="G93" s="26">
        <f>2+3</f>
        <v>5</v>
      </c>
    </row>
    <row r="94" spans="1:7" s="4" customFormat="1" ht="38.25">
      <c r="A94" s="128"/>
      <c r="B94" s="6" t="s">
        <v>88</v>
      </c>
      <c r="C94" s="26" t="s">
        <v>40</v>
      </c>
      <c r="D94" s="27">
        <f>E94+F94+G94</f>
        <v>3</v>
      </c>
      <c r="E94" s="26">
        <f>2+1</f>
        <v>3</v>
      </c>
      <c r="F94" s="26"/>
      <c r="G94" s="26"/>
    </row>
    <row r="95" spans="1:7" s="4" customFormat="1" ht="7.5" customHeight="1" hidden="1">
      <c r="A95" s="113" t="s">
        <v>108</v>
      </c>
      <c r="B95" s="26"/>
      <c r="C95" s="26"/>
      <c r="D95" s="26"/>
      <c r="E95" s="26"/>
      <c r="F95" s="26"/>
      <c r="G95" s="26"/>
    </row>
    <row r="96" spans="1:7" s="4" customFormat="1" ht="25.5" hidden="1">
      <c r="A96" s="128"/>
      <c r="B96" s="6" t="s">
        <v>72</v>
      </c>
      <c r="C96" s="26" t="s">
        <v>48</v>
      </c>
      <c r="D96" s="26">
        <f>E96+F96+G96</f>
        <v>2</v>
      </c>
      <c r="E96" s="26">
        <f>2-2</f>
        <v>0</v>
      </c>
      <c r="F96" s="26">
        <v>2</v>
      </c>
      <c r="G96" s="26"/>
    </row>
    <row r="97" spans="1:8" s="4" customFormat="1" ht="12.75" customHeight="1">
      <c r="A97" s="123" t="s">
        <v>140</v>
      </c>
      <c r="B97" s="124"/>
      <c r="C97" s="124"/>
      <c r="D97" s="124"/>
      <c r="E97" s="124"/>
      <c r="F97" s="124"/>
      <c r="G97" s="124"/>
      <c r="H97" s="125"/>
    </row>
    <row r="98" spans="1:8" s="4" customFormat="1" ht="12.75">
      <c r="A98" s="153" t="s">
        <v>94</v>
      </c>
      <c r="B98" s="154"/>
      <c r="C98" s="154"/>
      <c r="D98" s="154"/>
      <c r="E98" s="154"/>
      <c r="F98" s="154"/>
      <c r="G98" s="155"/>
      <c r="H98" s="3"/>
    </row>
    <row r="99" spans="1:8" s="4" customFormat="1" ht="17.25" customHeight="1">
      <c r="A99" s="113" t="s">
        <v>141</v>
      </c>
      <c r="B99" s="6"/>
      <c r="C99" s="26"/>
      <c r="D99" s="27"/>
      <c r="E99" s="26"/>
      <c r="F99" s="26"/>
      <c r="G99" s="26"/>
      <c r="H99" s="3"/>
    </row>
    <row r="100" spans="1:8" s="4" customFormat="1" ht="29.25" customHeight="1">
      <c r="A100" s="114"/>
      <c r="B100" s="6" t="s">
        <v>142</v>
      </c>
      <c r="C100" s="26" t="s">
        <v>26</v>
      </c>
      <c r="D100" s="27">
        <f>E100+F100+G100</f>
        <v>1</v>
      </c>
      <c r="E100" s="27">
        <v>1</v>
      </c>
      <c r="F100" s="26"/>
      <c r="G100" s="26"/>
      <c r="H100" s="3"/>
    </row>
    <row r="101" spans="1:7" s="1" customFormat="1" ht="12.75">
      <c r="A101" s="152" t="s">
        <v>73</v>
      </c>
      <c r="B101" s="152"/>
      <c r="C101" s="152"/>
      <c r="D101" s="152"/>
      <c r="E101" s="152"/>
      <c r="F101" s="152"/>
      <c r="G101" s="152"/>
    </row>
    <row r="102" spans="1:7" s="1" customFormat="1" ht="12.75">
      <c r="A102" s="118" t="s">
        <v>94</v>
      </c>
      <c r="B102" s="118"/>
      <c r="C102" s="118"/>
      <c r="D102" s="118"/>
      <c r="E102" s="118"/>
      <c r="F102" s="118"/>
      <c r="G102" s="118"/>
    </row>
    <row r="103" spans="1:7" s="1" customFormat="1" ht="12.75" customHeight="1">
      <c r="A103" s="113" t="s">
        <v>128</v>
      </c>
      <c r="B103" s="28"/>
      <c r="C103" s="3"/>
      <c r="D103" s="24"/>
      <c r="E103" s="24"/>
      <c r="F103" s="24"/>
      <c r="G103" s="24"/>
    </row>
    <row r="104" spans="1:7" s="1" customFormat="1" ht="53.25" customHeight="1">
      <c r="A104" s="114"/>
      <c r="B104" s="6" t="s">
        <v>113</v>
      </c>
      <c r="C104" s="92" t="s">
        <v>40</v>
      </c>
      <c r="D104" s="51">
        <f>E104+F104+G104</f>
        <v>4</v>
      </c>
      <c r="E104" s="103">
        <f>3+1</f>
        <v>4</v>
      </c>
      <c r="F104" s="51"/>
      <c r="G104" s="51"/>
    </row>
    <row r="105" spans="1:7" s="1" customFormat="1" ht="12.75" customHeight="1">
      <c r="A105" s="114"/>
      <c r="B105" s="75" t="s">
        <v>112</v>
      </c>
      <c r="C105" s="73"/>
      <c r="D105" s="73"/>
      <c r="E105" s="73"/>
      <c r="F105" s="73"/>
      <c r="G105" s="74"/>
    </row>
    <row r="106" spans="1:7" s="1" customFormat="1" ht="51" customHeight="1">
      <c r="A106" s="128"/>
      <c r="B106" s="6" t="s">
        <v>113</v>
      </c>
      <c r="C106" s="92" t="s">
        <v>40</v>
      </c>
      <c r="D106" s="51">
        <f>E106+F106+G106</f>
        <v>1</v>
      </c>
      <c r="E106" s="51">
        <v>1</v>
      </c>
      <c r="F106" s="51"/>
      <c r="G106" s="51"/>
    </row>
    <row r="107" spans="1:7" s="1" customFormat="1" ht="12.75" hidden="1">
      <c r="A107" s="123" t="s">
        <v>80</v>
      </c>
      <c r="B107" s="124"/>
      <c r="C107" s="124"/>
      <c r="D107" s="124"/>
      <c r="E107" s="124"/>
      <c r="F107" s="124"/>
      <c r="G107" s="124"/>
    </row>
    <row r="108" spans="1:7" s="1" customFormat="1" ht="12.75" hidden="1">
      <c r="A108" s="118" t="s">
        <v>75</v>
      </c>
      <c r="B108" s="118"/>
      <c r="C108" s="118"/>
      <c r="D108" s="118"/>
      <c r="E108" s="118"/>
      <c r="F108" s="118"/>
      <c r="G108" s="118"/>
    </row>
    <row r="109" spans="1:7" s="1" customFormat="1" ht="12.75" customHeight="1" hidden="1">
      <c r="A109" s="113" t="s">
        <v>81</v>
      </c>
      <c r="B109" s="28"/>
      <c r="C109" s="3"/>
      <c r="D109" s="24"/>
      <c r="E109" s="24"/>
      <c r="F109" s="24"/>
      <c r="G109" s="24"/>
    </row>
    <row r="110" spans="1:7" s="1" customFormat="1" ht="54.75" customHeight="1" hidden="1">
      <c r="A110" s="128"/>
      <c r="B110" s="65" t="s">
        <v>82</v>
      </c>
      <c r="C110" s="3" t="s">
        <v>26</v>
      </c>
      <c r="D110" s="51">
        <f>E110+F110+G110</f>
        <v>0</v>
      </c>
      <c r="E110" s="51"/>
      <c r="F110" s="3"/>
      <c r="G110" s="3"/>
    </row>
    <row r="111" spans="1:7" ht="12.75" customHeight="1">
      <c r="A111" s="149" t="s">
        <v>80</v>
      </c>
      <c r="B111" s="150"/>
      <c r="C111" s="150"/>
      <c r="D111" s="150"/>
      <c r="E111" s="150"/>
      <c r="F111" s="150"/>
      <c r="G111" s="151"/>
    </row>
    <row r="112" spans="1:7" ht="12.75">
      <c r="A112" s="118" t="s">
        <v>94</v>
      </c>
      <c r="B112" s="118"/>
      <c r="C112" s="118"/>
      <c r="D112" s="118"/>
      <c r="E112" s="118"/>
      <c r="F112" s="118"/>
      <c r="G112" s="118"/>
    </row>
    <row r="113" spans="1:9" ht="38.25">
      <c r="A113" s="113" t="s">
        <v>137</v>
      </c>
      <c r="B113" s="6" t="s">
        <v>74</v>
      </c>
      <c r="C113" s="97" t="s">
        <v>26</v>
      </c>
      <c r="D113" s="49">
        <f>E113+F113+G113</f>
        <v>11</v>
      </c>
      <c r="E113" s="52">
        <f>6+1+4</f>
        <v>11</v>
      </c>
      <c r="F113" s="52"/>
      <c r="G113" s="52"/>
      <c r="H113" s="25"/>
      <c r="I113" s="25"/>
    </row>
    <row r="114" spans="1:9" s="1" customFormat="1" ht="53.25" customHeight="1">
      <c r="A114" s="114"/>
      <c r="B114" s="24" t="s">
        <v>133</v>
      </c>
      <c r="C114" s="97" t="s">
        <v>134</v>
      </c>
      <c r="D114" s="52">
        <f>E114+F114+G114</f>
        <v>210</v>
      </c>
      <c r="E114" s="52">
        <v>210</v>
      </c>
      <c r="F114" s="86"/>
      <c r="G114" s="7"/>
      <c r="H114" s="72"/>
      <c r="I114" s="87"/>
    </row>
    <row r="115" spans="1:9" s="1" customFormat="1" ht="38.25">
      <c r="A115" s="128"/>
      <c r="B115" s="85" t="s">
        <v>135</v>
      </c>
      <c r="C115" s="26" t="s">
        <v>136</v>
      </c>
      <c r="D115" s="88">
        <v>1</v>
      </c>
      <c r="E115" s="89">
        <v>1</v>
      </c>
      <c r="F115" s="86"/>
      <c r="G115" s="7"/>
      <c r="H115" s="72"/>
      <c r="I115" s="87"/>
    </row>
    <row r="116" spans="1:7" s="1" customFormat="1" ht="12.75">
      <c r="A116" s="53"/>
      <c r="B116" s="25"/>
      <c r="C116" s="54"/>
      <c r="D116" s="55"/>
      <c r="E116" s="59"/>
      <c r="F116" s="71"/>
      <c r="G116" s="72"/>
    </row>
    <row r="117" spans="1:7" s="22" customFormat="1" ht="18.75" customHeight="1">
      <c r="A117" s="22" t="s">
        <v>38</v>
      </c>
      <c r="C117" s="45"/>
      <c r="F117" s="129" t="s">
        <v>47</v>
      </c>
      <c r="G117" s="129"/>
    </row>
    <row r="118" spans="1:7" s="4" customFormat="1" ht="25.5" customHeight="1">
      <c r="A118" s="44"/>
      <c r="B118" s="23"/>
      <c r="D118" s="23"/>
      <c r="E118" s="23"/>
      <c r="F118" s="23"/>
      <c r="G118" s="23"/>
    </row>
    <row r="119" spans="1:7" s="4" customFormat="1" ht="17.25" customHeight="1">
      <c r="A119" s="44"/>
      <c r="B119" s="23"/>
      <c r="D119" s="23"/>
      <c r="E119" s="23"/>
      <c r="F119" s="23"/>
      <c r="G119" s="23"/>
    </row>
    <row r="120" spans="1:7" s="4" customFormat="1" ht="12.75">
      <c r="A120" s="44"/>
      <c r="B120" s="23"/>
      <c r="D120" s="23"/>
      <c r="E120" s="23"/>
      <c r="F120" s="23"/>
      <c r="G120" s="23"/>
    </row>
  </sheetData>
  <sheetProtection/>
  <mergeCells count="63">
    <mergeCell ref="A82:H82"/>
    <mergeCell ref="A83:G83"/>
    <mergeCell ref="A84:A85"/>
    <mergeCell ref="A97:H97"/>
    <mergeCell ref="A98:G98"/>
    <mergeCell ref="A99:A100"/>
    <mergeCell ref="A108:G108"/>
    <mergeCell ref="A109:A110"/>
    <mergeCell ref="A111:G111"/>
    <mergeCell ref="A112:G112"/>
    <mergeCell ref="A107:G107"/>
    <mergeCell ref="A101:G101"/>
    <mergeCell ref="A102:G102"/>
    <mergeCell ref="A79:G79"/>
    <mergeCell ref="A80:A81"/>
    <mergeCell ref="A90:G90"/>
    <mergeCell ref="A91:G91"/>
    <mergeCell ref="A103:A106"/>
    <mergeCell ref="A95:A96"/>
    <mergeCell ref="A92:A94"/>
    <mergeCell ref="A86:G86"/>
    <mergeCell ref="A88:A89"/>
    <mergeCell ref="A87:G87"/>
    <mergeCell ref="A65:A67"/>
    <mergeCell ref="A68:G68"/>
    <mergeCell ref="A72:G72"/>
    <mergeCell ref="A76:G76"/>
    <mergeCell ref="A77:A78"/>
    <mergeCell ref="A69:A71"/>
    <mergeCell ref="A73:A75"/>
    <mergeCell ref="G40:G41"/>
    <mergeCell ref="A40:A51"/>
    <mergeCell ref="A57:G57"/>
    <mergeCell ref="A58:A59"/>
    <mergeCell ref="A60:G60"/>
    <mergeCell ref="A64:G64"/>
    <mergeCell ref="A61:A63"/>
    <mergeCell ref="A19:G19"/>
    <mergeCell ref="A20:G20"/>
    <mergeCell ref="B21:B22"/>
    <mergeCell ref="A21:A37"/>
    <mergeCell ref="A39:G39"/>
    <mergeCell ref="B40:B41"/>
    <mergeCell ref="C40:C41"/>
    <mergeCell ref="D40:D41"/>
    <mergeCell ref="E40:E41"/>
    <mergeCell ref="F40:F41"/>
    <mergeCell ref="A15:A17"/>
    <mergeCell ref="B15:B17"/>
    <mergeCell ref="C15:C17"/>
    <mergeCell ref="D15:G15"/>
    <mergeCell ref="D16:D17"/>
    <mergeCell ref="E16:G16"/>
    <mergeCell ref="A113:A115"/>
    <mergeCell ref="A38:G38"/>
    <mergeCell ref="F117:G117"/>
    <mergeCell ref="E5:F5"/>
    <mergeCell ref="E6:F6"/>
    <mergeCell ref="E7:F7"/>
    <mergeCell ref="E9:G9"/>
    <mergeCell ref="E10:G10"/>
    <mergeCell ref="A13:G13"/>
    <mergeCell ref="A12:G12"/>
  </mergeCells>
  <printOptions/>
  <pageMargins left="1.1811023622047245" right="0.3937007874015748" top="0.984251968503937" bottom="0.5905511811023623" header="0.7874015748031497" footer="0"/>
  <pageSetup fitToHeight="25" horizontalDpi="600" verticalDpi="600" orientation="landscape" paperSize="9" scale="96" r:id="rId1"/>
  <headerFooter differentFirst="1" alignWithMargins="0">
    <oddHeader>&amp;C&amp;P</oddHeader>
  </headerFooter>
  <rowBreaks count="2" manualBreakCount="2">
    <brk id="75" max="6" man="1"/>
    <brk id="10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G14" sqref="G14"/>
    </sheetView>
  </sheetViews>
  <sheetFormatPr defaultColWidth="9.140625" defaultRowHeight="12.75"/>
  <sheetData>
    <row r="2" spans="2:3" ht="12.75">
      <c r="B2" s="62">
        <v>2018</v>
      </c>
      <c r="C2" s="62">
        <v>2019</v>
      </c>
    </row>
    <row r="3" spans="1:3" ht="12.75">
      <c r="A3" s="64" t="s">
        <v>102</v>
      </c>
      <c r="B3" s="63">
        <v>1.0688</v>
      </c>
      <c r="C3" s="63">
        <v>1.052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2017-02-20T11:29:18Z</cp:lastPrinted>
  <dcterms:created xsi:type="dcterms:W3CDTF">1996-10-08T23:32:33Z</dcterms:created>
  <dcterms:modified xsi:type="dcterms:W3CDTF">2017-03-09T13:04:56Z</dcterms:modified>
  <cp:category/>
  <cp:version/>
  <cp:contentType/>
  <cp:contentStatus/>
</cp:coreProperties>
</file>