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GorSovet\ПРОЕКТЫ РЕШЕНИЙ\14 сессия 22.02.2016\решение 68\"/>
    </mc:Choice>
  </mc:AlternateContent>
  <bookViews>
    <workbookView xWindow="0" yWindow="0" windowWidth="15480" windowHeight="11640" activeTab="3"/>
  </bookViews>
  <sheets>
    <sheet name="додаток 1.1.ДІБ" sheetId="4" r:id="rId1"/>
    <sheet name="додаток 1.2.РА" sheetId="6" r:id="rId2"/>
    <sheet name="додаток 2.ДІБ" sheetId="1" r:id="rId3"/>
    <sheet name="Додаток 3.1.ДІБ" sheetId="5" r:id="rId4"/>
    <sheet name="Додаток 3.2.РА" sheetId="8" r:id="rId5"/>
  </sheets>
  <definedNames>
    <definedName name="_xlnm.Print_Area" localSheetId="0">'додаток 1.1.ДІБ'!$A$1:$H$99</definedName>
    <definedName name="_xlnm.Print_Area" localSheetId="1">'додаток 1.2.РА'!$A$1:$H$159</definedName>
    <definedName name="_xlnm.Print_Area" localSheetId="2">'додаток 2.ДІБ'!$A$1:$E$24</definedName>
    <definedName name="_xlnm.Print_Area" localSheetId="3">'Додаток 3.1.ДІБ'!$A$1:$G$90</definedName>
    <definedName name="_xlnm.Print_Area" localSheetId="4">'Додаток 3.2.РА'!$A$1:$G$163</definedName>
  </definedNames>
  <calcPr calcId="162913"/>
</workbook>
</file>

<file path=xl/calcChain.xml><?xml version="1.0" encoding="utf-8"?>
<calcChain xmlns="http://schemas.openxmlformats.org/spreadsheetml/2006/main">
  <c r="F34" i="4" l="1"/>
  <c r="D136" i="8"/>
  <c r="F37" i="8" l="1"/>
  <c r="G37" i="8"/>
  <c r="E37" i="8"/>
  <c r="F19" i="8"/>
  <c r="G19" i="8"/>
  <c r="E19" i="8"/>
  <c r="H125" i="6"/>
  <c r="F22" i="6"/>
  <c r="F28" i="6"/>
  <c r="F27" i="6" s="1"/>
  <c r="F26" i="6"/>
  <c r="G130" i="6"/>
  <c r="F127" i="6"/>
  <c r="F125" i="6"/>
  <c r="H126" i="6"/>
  <c r="F116" i="6"/>
  <c r="F88" i="6"/>
  <c r="G88" i="6" s="1"/>
  <c r="G89" i="6"/>
  <c r="H89" i="6" s="1"/>
  <c r="E23" i="6"/>
  <c r="E19" i="6"/>
  <c r="E24" i="6"/>
  <c r="F21" i="6"/>
  <c r="E20" i="6"/>
  <c r="F18" i="6"/>
  <c r="F17" i="6" s="1"/>
  <c r="F31" i="6"/>
  <c r="F21" i="4"/>
  <c r="F66" i="4"/>
  <c r="F62" i="5"/>
  <c r="G62" i="5"/>
  <c r="E62" i="5"/>
  <c r="F22" i="4"/>
  <c r="G25" i="4"/>
  <c r="H25" i="4" s="1"/>
  <c r="G26" i="4"/>
  <c r="G24" i="4"/>
  <c r="F76" i="4"/>
  <c r="F75" i="4"/>
  <c r="F67" i="4"/>
  <c r="E63" i="5"/>
  <c r="E24" i="8"/>
  <c r="F51" i="6"/>
  <c r="F86" i="4"/>
  <c r="F85" i="4"/>
  <c r="F84" i="4"/>
  <c r="F83" i="4"/>
  <c r="E19" i="5"/>
  <c r="E125" i="6" l="1"/>
  <c r="E25" i="4"/>
  <c r="H26" i="4"/>
  <c r="E26" i="4" s="1"/>
  <c r="E126" i="6"/>
  <c r="H130" i="6"/>
  <c r="E130" i="6" s="1"/>
  <c r="E89" i="6"/>
  <c r="H88" i="6"/>
  <c r="E88" i="6" s="1"/>
  <c r="G92" i="6"/>
  <c r="E92" i="6" s="1"/>
  <c r="G93" i="6"/>
  <c r="F68" i="4"/>
  <c r="D19" i="5"/>
  <c r="F63" i="5"/>
  <c r="G63" i="5"/>
  <c r="F65" i="4"/>
  <c r="F20" i="4"/>
  <c r="H24" i="4"/>
  <c r="F33" i="6"/>
  <c r="F17" i="4"/>
  <c r="H17" i="4"/>
  <c r="G17" i="4"/>
  <c r="E18" i="4"/>
  <c r="G155" i="6"/>
  <c r="F154" i="6"/>
  <c r="G153" i="6"/>
  <c r="G152" i="6"/>
  <c r="G151" i="6"/>
  <c r="G150" i="6"/>
  <c r="H150" i="6" s="1"/>
  <c r="E150" i="6" s="1"/>
  <c r="F149" i="6"/>
  <c r="F156" i="6" s="1"/>
  <c r="G148" i="6"/>
  <c r="H148" i="6" s="1"/>
  <c r="H147" i="6" s="1"/>
  <c r="F147" i="6"/>
  <c r="G146" i="6"/>
  <c r="F145" i="6"/>
  <c r="G144" i="6"/>
  <c r="F143" i="6"/>
  <c r="G142" i="6"/>
  <c r="F141" i="6"/>
  <c r="G140" i="6"/>
  <c r="H140" i="6" s="1"/>
  <c r="G139" i="6"/>
  <c r="H139" i="6" s="1"/>
  <c r="F138" i="6"/>
  <c r="G137" i="6"/>
  <c r="G136" i="6"/>
  <c r="G135" i="6"/>
  <c r="H135" i="6" s="1"/>
  <c r="G134" i="6"/>
  <c r="F133" i="6"/>
  <c r="G132" i="6"/>
  <c r="H132" i="6" s="1"/>
  <c r="E132" i="6" s="1"/>
  <c r="F131" i="6"/>
  <c r="G129" i="6"/>
  <c r="H129" i="6"/>
  <c r="E129" i="6" s="1"/>
  <c r="G128" i="6"/>
  <c r="G127" i="6" s="1"/>
  <c r="G124" i="6"/>
  <c r="G123" i="6" s="1"/>
  <c r="F123" i="6"/>
  <c r="G122" i="6"/>
  <c r="F121" i="6"/>
  <c r="G120" i="6"/>
  <c r="G119" i="6"/>
  <c r="H119" i="6"/>
  <c r="G118" i="6"/>
  <c r="H118" i="6" s="1"/>
  <c r="E118" i="6" s="1"/>
  <c r="G117" i="6"/>
  <c r="G115" i="6"/>
  <c r="H115" i="6"/>
  <c r="F114" i="6"/>
  <c r="G113" i="6"/>
  <c r="H113" i="6" s="1"/>
  <c r="E113" i="6" s="1"/>
  <c r="F112" i="6"/>
  <c r="G111" i="6"/>
  <c r="F110" i="6"/>
  <c r="G109" i="6"/>
  <c r="H109" i="6" s="1"/>
  <c r="F108" i="6"/>
  <c r="G107" i="6"/>
  <c r="F106" i="6"/>
  <c r="G105" i="6"/>
  <c r="G104" i="6"/>
  <c r="G103" i="6"/>
  <c r="H103" i="6" s="1"/>
  <c r="G102" i="6"/>
  <c r="H102" i="6" s="1"/>
  <c r="E102" i="6" s="1"/>
  <c r="F101" i="6"/>
  <c r="G100" i="6"/>
  <c r="G99" i="6"/>
  <c r="H99" i="6" s="1"/>
  <c r="E99" i="6" s="1"/>
  <c r="G98" i="6"/>
  <c r="H98" i="6" s="1"/>
  <c r="F97" i="6"/>
  <c r="G96" i="6"/>
  <c r="H96" i="6" s="1"/>
  <c r="G95" i="6"/>
  <c r="F94" i="6"/>
  <c r="E93" i="6"/>
  <c r="G91" i="6"/>
  <c r="H91" i="6" s="1"/>
  <c r="E91" i="6" s="1"/>
  <c r="F90" i="6"/>
  <c r="G87" i="6"/>
  <c r="H87" i="6" s="1"/>
  <c r="E87" i="6" s="1"/>
  <c r="F86" i="6"/>
  <c r="G85" i="6"/>
  <c r="H85" i="6" s="1"/>
  <c r="G84" i="6"/>
  <c r="G83" i="6"/>
  <c r="H83" i="6" s="1"/>
  <c r="G82" i="6"/>
  <c r="H82" i="6" s="1"/>
  <c r="F81" i="6"/>
  <c r="G80" i="6"/>
  <c r="G79" i="6"/>
  <c r="H79" i="6" s="1"/>
  <c r="G78" i="6"/>
  <c r="G77" i="6"/>
  <c r="H77" i="6" s="1"/>
  <c r="E77" i="6" s="1"/>
  <c r="G76" i="6"/>
  <c r="H76" i="6" s="1"/>
  <c r="E76" i="6" s="1"/>
  <c r="G75" i="6"/>
  <c r="F74" i="6"/>
  <c r="I61" i="6" s="1"/>
  <c r="G73" i="6"/>
  <c r="H73" i="6" s="1"/>
  <c r="E73" i="6" s="1"/>
  <c r="F72" i="6"/>
  <c r="F71" i="6"/>
  <c r="C17" i="1" s="1"/>
  <c r="D17" i="1" s="1"/>
  <c r="E17" i="1" s="1"/>
  <c r="B17" i="1" s="1"/>
  <c r="G70" i="6"/>
  <c r="G69" i="6"/>
  <c r="H69" i="6" s="1"/>
  <c r="F68" i="6"/>
  <c r="G67" i="6"/>
  <c r="H67" i="6" s="1"/>
  <c r="H66" i="6" s="1"/>
  <c r="F66" i="6"/>
  <c r="G65" i="6"/>
  <c r="G64" i="6"/>
  <c r="H64" i="6" s="1"/>
  <c r="H63" i="6" s="1"/>
  <c r="F63" i="6"/>
  <c r="G62" i="6"/>
  <c r="H62" i="6" s="1"/>
  <c r="G61" i="6"/>
  <c r="H61" i="6" s="1"/>
  <c r="G60" i="6"/>
  <c r="H60" i="6" s="1"/>
  <c r="G59" i="6"/>
  <c r="H59" i="6" s="1"/>
  <c r="E59" i="6" s="1"/>
  <c r="F58" i="6"/>
  <c r="G57" i="6"/>
  <c r="G55" i="6"/>
  <c r="G56" i="6"/>
  <c r="H56" i="6" s="1"/>
  <c r="F55" i="6"/>
  <c r="E54" i="6"/>
  <c r="F53" i="6"/>
  <c r="E53" i="6" s="1"/>
  <c r="G52" i="6"/>
  <c r="H52" i="6"/>
  <c r="G50" i="6"/>
  <c r="H50" i="6"/>
  <c r="F49" i="6"/>
  <c r="G48" i="6"/>
  <c r="H48" i="6" s="1"/>
  <c r="F47" i="6"/>
  <c r="G46" i="6"/>
  <c r="H46" i="6" s="1"/>
  <c r="G45" i="6"/>
  <c r="F44" i="6"/>
  <c r="I30" i="6" s="1"/>
  <c r="G43" i="6"/>
  <c r="G42" i="6"/>
  <c r="G41" i="6"/>
  <c r="F40" i="6"/>
  <c r="G39" i="6"/>
  <c r="F38" i="6"/>
  <c r="G37" i="6"/>
  <c r="G36" i="6"/>
  <c r="F35" i="6"/>
  <c r="E33" i="6"/>
  <c r="H32" i="6"/>
  <c r="G32" i="6"/>
  <c r="F32" i="6"/>
  <c r="E31" i="6"/>
  <c r="H30" i="6"/>
  <c r="G30" i="6"/>
  <c r="F30" i="6"/>
  <c r="E29" i="6"/>
  <c r="E28" i="6"/>
  <c r="H27" i="6"/>
  <c r="G27" i="6"/>
  <c r="E27" i="6"/>
  <c r="E26" i="6"/>
  <c r="H25" i="6"/>
  <c r="G25" i="6"/>
  <c r="F25" i="6"/>
  <c r="H21" i="6"/>
  <c r="G21" i="6"/>
  <c r="E18" i="6"/>
  <c r="H17" i="6"/>
  <c r="E17" i="6" s="1"/>
  <c r="G17" i="6"/>
  <c r="D160" i="8"/>
  <c r="D158" i="8"/>
  <c r="D157" i="8"/>
  <c r="D156" i="8"/>
  <c r="D155" i="8"/>
  <c r="D153" i="8"/>
  <c r="D151" i="8"/>
  <c r="D148" i="8"/>
  <c r="D147" i="8"/>
  <c r="D146" i="8"/>
  <c r="D145" i="8"/>
  <c r="D143" i="8"/>
  <c r="D142" i="8"/>
  <c r="D141" i="8"/>
  <c r="D140" i="8"/>
  <c r="D138" i="8"/>
  <c r="D135" i="8"/>
  <c r="D134" i="8"/>
  <c r="H129" i="8"/>
  <c r="D129" i="8"/>
  <c r="D128" i="8"/>
  <c r="D126" i="8"/>
  <c r="D125" i="8"/>
  <c r="D124" i="8"/>
  <c r="D123" i="8"/>
  <c r="D122" i="8"/>
  <c r="D121" i="8"/>
  <c r="D118" i="8"/>
  <c r="D117" i="8"/>
  <c r="D116" i="8"/>
  <c r="D114" i="8"/>
  <c r="D113" i="8"/>
  <c r="D112" i="8"/>
  <c r="D111" i="8"/>
  <c r="D109" i="8"/>
  <c r="D108" i="8"/>
  <c r="D107" i="8"/>
  <c r="H105" i="8"/>
  <c r="D104" i="8"/>
  <c r="D103" i="8"/>
  <c r="D100" i="8"/>
  <c r="D99" i="8"/>
  <c r="D94" i="8"/>
  <c r="D92" i="8"/>
  <c r="D91" i="8"/>
  <c r="D90" i="8"/>
  <c r="D89" i="8"/>
  <c r="D87" i="8"/>
  <c r="D86" i="8"/>
  <c r="D85" i="8"/>
  <c r="D84" i="8"/>
  <c r="D83" i="8"/>
  <c r="D82" i="8"/>
  <c r="D80" i="8"/>
  <c r="D79" i="8"/>
  <c r="D78" i="8"/>
  <c r="D77" i="8"/>
  <c r="D74" i="8"/>
  <c r="D72" i="8"/>
  <c r="D71" i="8"/>
  <c r="D69" i="8"/>
  <c r="D68" i="8"/>
  <c r="D67" i="8"/>
  <c r="D66" i="8"/>
  <c r="D64" i="8"/>
  <c r="D63" i="8"/>
  <c r="D60" i="8"/>
  <c r="D59" i="8"/>
  <c r="D58" i="8"/>
  <c r="F57" i="8"/>
  <c r="G57" i="8"/>
  <c r="D57" i="8" s="1"/>
  <c r="D56" i="8"/>
  <c r="D54" i="8"/>
  <c r="D52" i="8"/>
  <c r="D50" i="8"/>
  <c r="D48" i="8"/>
  <c r="D47" i="8"/>
  <c r="D45" i="8"/>
  <c r="D44" i="8"/>
  <c r="D40" i="8"/>
  <c r="D37" i="8"/>
  <c r="D34" i="8"/>
  <c r="D32" i="8"/>
  <c r="D29" i="8"/>
  <c r="D19" i="8"/>
  <c r="G143" i="6"/>
  <c r="G51" i="6"/>
  <c r="G72" i="6"/>
  <c r="G112" i="6"/>
  <c r="G114" i="6"/>
  <c r="H45" i="6"/>
  <c r="E45" i="6" s="1"/>
  <c r="H124" i="6"/>
  <c r="E124" i="6" s="1"/>
  <c r="E123" i="6" s="1"/>
  <c r="H128" i="6"/>
  <c r="H127" i="6" s="1"/>
  <c r="G138" i="6"/>
  <c r="H144" i="6"/>
  <c r="H143" i="6" s="1"/>
  <c r="E143" i="6" s="1"/>
  <c r="G147" i="6"/>
  <c r="H151" i="6"/>
  <c r="E151" i="6" s="1"/>
  <c r="H37" i="6"/>
  <c r="E37" i="6" s="1"/>
  <c r="H43" i="6"/>
  <c r="G49" i="6"/>
  <c r="H57" i="6"/>
  <c r="G68" i="6"/>
  <c r="G108" i="6"/>
  <c r="G121" i="6"/>
  <c r="G131" i="6"/>
  <c r="G141" i="6"/>
  <c r="G154" i="6"/>
  <c r="H155" i="6"/>
  <c r="H154" i="6" s="1"/>
  <c r="E144" i="6"/>
  <c r="D78" i="5"/>
  <c r="D77" i="5"/>
  <c r="G84" i="4"/>
  <c r="G85" i="4"/>
  <c r="G86" i="4"/>
  <c r="H83" i="4"/>
  <c r="G83" i="4"/>
  <c r="H85" i="4" s="1"/>
  <c r="F82" i="4"/>
  <c r="D67" i="5"/>
  <c r="D64" i="5"/>
  <c r="D65" i="5"/>
  <c r="F54" i="4"/>
  <c r="D61" i="5"/>
  <c r="F60" i="4"/>
  <c r="E70" i="4"/>
  <c r="G71" i="4"/>
  <c r="H71" i="4" s="1"/>
  <c r="E71" i="4" s="1"/>
  <c r="G73" i="4"/>
  <c r="H73" i="4" s="1"/>
  <c r="E69" i="4"/>
  <c r="F77" i="4"/>
  <c r="G78" i="4"/>
  <c r="I80" i="6"/>
  <c r="I149" i="6"/>
  <c r="G79" i="4"/>
  <c r="H80" i="4" s="1"/>
  <c r="H77" i="4" s="1"/>
  <c r="G80" i="4"/>
  <c r="G21" i="4"/>
  <c r="H21" i="4" s="1"/>
  <c r="E21" i="4" s="1"/>
  <c r="G23" i="4"/>
  <c r="G74" i="4"/>
  <c r="H74" i="4" s="1"/>
  <c r="E74" i="4" s="1"/>
  <c r="G75" i="4"/>
  <c r="H75" i="4" s="1"/>
  <c r="E75" i="4" s="1"/>
  <c r="D68" i="5"/>
  <c r="G72" i="4"/>
  <c r="D66" i="5"/>
  <c r="G32" i="4"/>
  <c r="E55" i="5"/>
  <c r="F55" i="5"/>
  <c r="G55" i="5"/>
  <c r="D55" i="5"/>
  <c r="D39" i="5"/>
  <c r="D57" i="5"/>
  <c r="G62" i="4"/>
  <c r="E27" i="5"/>
  <c r="D27" i="5" s="1"/>
  <c r="G68" i="4"/>
  <c r="G67" i="4"/>
  <c r="G76" i="4"/>
  <c r="G66" i="4"/>
  <c r="G55" i="4"/>
  <c r="H55" i="4" s="1"/>
  <c r="E55" i="4" s="1"/>
  <c r="G56" i="4"/>
  <c r="G57" i="4"/>
  <c r="H57" i="4" s="1"/>
  <c r="E57" i="4" s="1"/>
  <c r="G58" i="4"/>
  <c r="H58" i="4" s="1"/>
  <c r="G59" i="4"/>
  <c r="H59" i="4" s="1"/>
  <c r="E59" i="4" s="1"/>
  <c r="G61" i="4"/>
  <c r="G63" i="4"/>
  <c r="H63" i="4" s="1"/>
  <c r="E63" i="4" s="1"/>
  <c r="G64" i="4"/>
  <c r="H64" i="4" s="1"/>
  <c r="G50" i="4"/>
  <c r="H50" i="4" s="1"/>
  <c r="G52" i="4"/>
  <c r="G49" i="4"/>
  <c r="G44" i="4"/>
  <c r="G45" i="4"/>
  <c r="H45" i="4" s="1"/>
  <c r="E45" i="4" s="1"/>
  <c r="G46" i="4"/>
  <c r="G33" i="4"/>
  <c r="G34" i="4"/>
  <c r="H34" i="4" s="1"/>
  <c r="E34" i="4" s="1"/>
  <c r="G35" i="4"/>
  <c r="H35" i="4" s="1"/>
  <c r="G36" i="4"/>
  <c r="H36" i="4" s="1"/>
  <c r="E36" i="4" s="1"/>
  <c r="G37" i="4"/>
  <c r="H37" i="4" s="1"/>
  <c r="E37" i="4" s="1"/>
  <c r="G38" i="4"/>
  <c r="H38" i="4" s="1"/>
  <c r="E38" i="4" s="1"/>
  <c r="G39" i="4"/>
  <c r="H39" i="4" s="1"/>
  <c r="G40" i="4"/>
  <c r="H40" i="4" s="1"/>
  <c r="E40" i="4" s="1"/>
  <c r="G41" i="4"/>
  <c r="H41" i="4" s="1"/>
  <c r="E41" i="4" s="1"/>
  <c r="G31" i="4"/>
  <c r="H31" i="4" s="1"/>
  <c r="E31" i="4" s="1"/>
  <c r="G30" i="4"/>
  <c r="H30" i="4" s="1"/>
  <c r="G29" i="4"/>
  <c r="H29" i="4" s="1"/>
  <c r="G95" i="4"/>
  <c r="H95" i="4" s="1"/>
  <c r="G92" i="4"/>
  <c r="G91" i="4" s="1"/>
  <c r="G89" i="4"/>
  <c r="G88" i="4" s="1"/>
  <c r="D59" i="5"/>
  <c r="G43" i="4"/>
  <c r="H43" i="4"/>
  <c r="E43" i="4" s="1"/>
  <c r="G47" i="4"/>
  <c r="G51" i="4"/>
  <c r="H51" i="4" s="1"/>
  <c r="F91" i="4"/>
  <c r="F94" i="4"/>
  <c r="D50" i="5"/>
  <c r="D62" i="5"/>
  <c r="D69" i="5"/>
  <c r="D49" i="5"/>
  <c r="D51" i="5"/>
  <c r="D88" i="5"/>
  <c r="D52" i="5"/>
  <c r="D53" i="5"/>
  <c r="D38" i="5"/>
  <c r="D40" i="5"/>
  <c r="D41" i="5"/>
  <c r="D42" i="5"/>
  <c r="D44" i="5"/>
  <c r="D45" i="5"/>
  <c r="D46" i="5"/>
  <c r="D47" i="5"/>
  <c r="D85" i="5"/>
  <c r="B19" i="1"/>
  <c r="B18" i="1"/>
  <c r="B20" i="1"/>
  <c r="F48" i="4"/>
  <c r="F88" i="4"/>
  <c r="F42" i="4"/>
  <c r="F28" i="4"/>
  <c r="I117" i="6"/>
  <c r="H68" i="4"/>
  <c r="H33" i="4"/>
  <c r="E33" i="4" s="1"/>
  <c r="H92" i="4"/>
  <c r="H91" i="4" s="1"/>
  <c r="E92" i="4"/>
  <c r="H89" i="4"/>
  <c r="H88" i="4" s="1"/>
  <c r="G22" i="4"/>
  <c r="G60" i="4"/>
  <c r="H76" i="4"/>
  <c r="G94" i="4"/>
  <c r="H32" i="4"/>
  <c r="E32" i="4" s="1"/>
  <c r="E89" i="4"/>
  <c r="H67" i="4"/>
  <c r="E67" i="4" s="1"/>
  <c r="H41" i="6"/>
  <c r="E41" i="6" s="1"/>
  <c r="H84" i="6"/>
  <c r="E84" i="6" s="1"/>
  <c r="H52" i="4"/>
  <c r="E52" i="4" s="1"/>
  <c r="H78" i="4"/>
  <c r="E78" i="4" s="1"/>
  <c r="H42" i="6"/>
  <c r="E42" i="6" s="1"/>
  <c r="H65" i="6"/>
  <c r="E65" i="6" s="1"/>
  <c r="H120" i="6"/>
  <c r="E120" i="6" s="1"/>
  <c r="H153" i="6"/>
  <c r="E153" i="6" s="1"/>
  <c r="H72" i="4"/>
  <c r="E72" i="4" s="1"/>
  <c r="G44" i="6"/>
  <c r="H80" i="6"/>
  <c r="I104" i="6"/>
  <c r="E147" i="6"/>
  <c r="E17" i="4"/>
  <c r="H104" i="6"/>
  <c r="E104" i="6" s="1"/>
  <c r="G116" i="6"/>
  <c r="H117" i="6"/>
  <c r="H47" i="4"/>
  <c r="E47" i="4" s="1"/>
  <c r="E39" i="4"/>
  <c r="E57" i="6"/>
  <c r="G81" i="6"/>
  <c r="H47" i="6"/>
  <c r="E56" i="6"/>
  <c r="E64" i="6"/>
  <c r="G97" i="6"/>
  <c r="H100" i="6"/>
  <c r="E100" i="6" s="1"/>
  <c r="G133" i="6"/>
  <c r="H137" i="6"/>
  <c r="E137" i="6" s="1"/>
  <c r="H142" i="6"/>
  <c r="H141" i="6" s="1"/>
  <c r="H152" i="6"/>
  <c r="H149" i="6" s="1"/>
  <c r="H123" i="6"/>
  <c r="G63" i="6"/>
  <c r="E80" i="6"/>
  <c r="H40" i="6"/>
  <c r="E76" i="4" l="1"/>
  <c r="F53" i="4"/>
  <c r="E155" i="6"/>
  <c r="E83" i="6"/>
  <c r="G86" i="6"/>
  <c r="G90" i="6"/>
  <c r="D63" i="5"/>
  <c r="E73" i="4"/>
  <c r="H44" i="6"/>
  <c r="E44" i="6" s="1"/>
  <c r="E68" i="4"/>
  <c r="E83" i="4"/>
  <c r="E51" i="4"/>
  <c r="E64" i="4"/>
  <c r="E58" i="4"/>
  <c r="G77" i="4"/>
  <c r="H79" i="4" s="1"/>
  <c r="G48" i="4"/>
  <c r="E46" i="6"/>
  <c r="E142" i="6"/>
  <c r="E48" i="6"/>
  <c r="E69" i="6"/>
  <c r="G66" i="6"/>
  <c r="G47" i="6"/>
  <c r="E47" i="6" s="1"/>
  <c r="E85" i="6"/>
  <c r="E154" i="6"/>
  <c r="E119" i="6"/>
  <c r="E32" i="6"/>
  <c r="H55" i="6"/>
  <c r="E55" i="6" s="1"/>
  <c r="G58" i="6"/>
  <c r="E62" i="6"/>
  <c r="H112" i="6"/>
  <c r="E112" i="6" s="1"/>
  <c r="E60" i="6"/>
  <c r="E82" i="6"/>
  <c r="E25" i="6"/>
  <c r="E85" i="4"/>
  <c r="E30" i="6"/>
  <c r="G20" i="4"/>
  <c r="F96" i="4"/>
  <c r="E95" i="4"/>
  <c r="H94" i="4"/>
  <c r="E94" i="4" s="1"/>
  <c r="H66" i="4"/>
  <c r="H65" i="4" s="1"/>
  <c r="G65" i="4"/>
  <c r="H39" i="6"/>
  <c r="H38" i="6" s="1"/>
  <c r="G38" i="6"/>
  <c r="G28" i="4"/>
  <c r="H61" i="4"/>
  <c r="E61" i="4" s="1"/>
  <c r="H23" i="4"/>
  <c r="E23" i="4"/>
  <c r="H36" i="6"/>
  <c r="H35" i="6" s="1"/>
  <c r="G35" i="6"/>
  <c r="E52" i="6"/>
  <c r="H51" i="6"/>
  <c r="H81" i="6"/>
  <c r="E81" i="6" s="1"/>
  <c r="E103" i="6"/>
  <c r="H107" i="6"/>
  <c r="H106" i="6" s="1"/>
  <c r="G106" i="6"/>
  <c r="E107" i="6"/>
  <c r="G149" i="6"/>
  <c r="E149" i="6" s="1"/>
  <c r="E152" i="6"/>
  <c r="E21" i="6"/>
  <c r="E22" i="6"/>
  <c r="E24" i="4"/>
  <c r="E63" i="6"/>
  <c r="E88" i="4"/>
  <c r="H75" i="6"/>
  <c r="G74" i="6"/>
  <c r="E75" i="6"/>
  <c r="H136" i="6"/>
  <c r="E136" i="6" s="1"/>
  <c r="E66" i="4"/>
  <c r="H44" i="4"/>
  <c r="H86" i="4"/>
  <c r="E86" i="4" s="1"/>
  <c r="G82" i="4"/>
  <c r="H84" i="4" s="1"/>
  <c r="E35" i="4"/>
  <c r="E29" i="4"/>
  <c r="H116" i="6"/>
  <c r="E116" i="6" s="1"/>
  <c r="E117" i="6"/>
  <c r="H60" i="4"/>
  <c r="E60" i="4" s="1"/>
  <c r="E91" i="4"/>
  <c r="H28" i="4"/>
  <c r="E30" i="4"/>
  <c r="H56" i="4"/>
  <c r="E56" i="4" s="1"/>
  <c r="E127" i="6"/>
  <c r="E128" i="6"/>
  <c r="E148" i="6"/>
  <c r="E66" i="6"/>
  <c r="H70" i="6"/>
  <c r="G71" i="6"/>
  <c r="E70" i="6"/>
  <c r="H90" i="6"/>
  <c r="E90" i="6" s="1"/>
  <c r="G110" i="6"/>
  <c r="H111" i="6"/>
  <c r="H110" i="6" s="1"/>
  <c r="H122" i="6"/>
  <c r="H121" i="6" s="1"/>
  <c r="E121" i="6" s="1"/>
  <c r="H134" i="6"/>
  <c r="H133" i="6" s="1"/>
  <c r="E133" i="6" s="1"/>
  <c r="E134" i="6"/>
  <c r="I137" i="6"/>
  <c r="E141" i="6"/>
  <c r="G54" i="4"/>
  <c r="H131" i="6"/>
  <c r="E131" i="6" s="1"/>
  <c r="E43" i="6"/>
  <c r="G40" i="6"/>
  <c r="E40" i="6" s="1"/>
  <c r="H78" i="6"/>
  <c r="E78" i="6" s="1"/>
  <c r="H138" i="6"/>
  <c r="E138" i="6" s="1"/>
  <c r="E139" i="6"/>
  <c r="H97" i="6"/>
  <c r="E97" i="6" s="1"/>
  <c r="G42" i="4"/>
  <c r="H46" i="4"/>
  <c r="E46" i="4" s="1"/>
  <c r="H62" i="4"/>
  <c r="E62" i="4" s="1"/>
  <c r="H72" i="6"/>
  <c r="E72" i="6" s="1"/>
  <c r="E50" i="6"/>
  <c r="H49" i="6"/>
  <c r="E49" i="6" s="1"/>
  <c r="H58" i="6"/>
  <c r="E58" i="6" s="1"/>
  <c r="H86" i="6"/>
  <c r="E86" i="6" s="1"/>
  <c r="H95" i="6"/>
  <c r="H94" i="6" s="1"/>
  <c r="G94" i="6"/>
  <c r="E95" i="6"/>
  <c r="H105" i="6"/>
  <c r="E105" i="6" s="1"/>
  <c r="G101" i="6"/>
  <c r="H108" i="6"/>
  <c r="E108" i="6" s="1"/>
  <c r="E109" i="6"/>
  <c r="E115" i="6"/>
  <c r="H114" i="6"/>
  <c r="E114" i="6" s="1"/>
  <c r="H146" i="6"/>
  <c r="H145" i="6" s="1"/>
  <c r="G145" i="6"/>
  <c r="H22" i="4"/>
  <c r="H49" i="4"/>
  <c r="H48" i="4" s="1"/>
  <c r="E48" i="4" s="1"/>
  <c r="E50" i="4"/>
  <c r="E61" i="6"/>
  <c r="E67" i="6"/>
  <c r="E79" i="6"/>
  <c r="E96" i="6"/>
  <c r="E98" i="6"/>
  <c r="E135" i="6"/>
  <c r="E140" i="6"/>
  <c r="G156" i="6" l="1"/>
  <c r="H42" i="4"/>
  <c r="E77" i="4"/>
  <c r="H82" i="4"/>
  <c r="E94" i="6"/>
  <c r="E39" i="6"/>
  <c r="E35" i="6"/>
  <c r="E145" i="6"/>
  <c r="E146" i="6"/>
  <c r="E65" i="4"/>
  <c r="H20" i="4"/>
  <c r="H96" i="4" s="1"/>
  <c r="E22" i="4"/>
  <c r="E111" i="6"/>
  <c r="E49" i="4"/>
  <c r="E84" i="4"/>
  <c r="E28" i="4"/>
  <c r="C15" i="1"/>
  <c r="C21" i="1" s="1"/>
  <c r="H54" i="4"/>
  <c r="H53" i="4" s="1"/>
  <c r="G53" i="4"/>
  <c r="E42" i="4"/>
  <c r="E122" i="6"/>
  <c r="E110" i="6"/>
  <c r="H71" i="6"/>
  <c r="H68" i="6"/>
  <c r="E68" i="6" s="1"/>
  <c r="H74" i="6"/>
  <c r="E74" i="6" s="1"/>
  <c r="E106" i="6"/>
  <c r="E36" i="6"/>
  <c r="E38" i="6"/>
  <c r="I48" i="6"/>
  <c r="I148" i="6" s="1"/>
  <c r="E51" i="6"/>
  <c r="E44" i="4"/>
  <c r="H101" i="6"/>
  <c r="E101" i="6" s="1"/>
  <c r="E82" i="4"/>
  <c r="D15" i="1" l="1"/>
  <c r="D21" i="1" s="1"/>
  <c r="G96" i="4"/>
  <c r="H156" i="6"/>
  <c r="E156" i="6" s="1"/>
  <c r="E20" i="4"/>
  <c r="E54" i="4"/>
  <c r="E53" i="4"/>
  <c r="E96" i="4" l="1"/>
  <c r="E15" i="1"/>
  <c r="E21" i="1" l="1"/>
  <c r="B15" i="1"/>
  <c r="B21" i="1" s="1"/>
</calcChain>
</file>

<file path=xl/sharedStrings.xml><?xml version="1.0" encoding="utf-8"?>
<sst xmlns="http://schemas.openxmlformats.org/spreadsheetml/2006/main" count="790" uniqueCount="235">
  <si>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</si>
  <si>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</si>
  <si>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</si>
  <si>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</si>
  <si>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</si>
  <si>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</si>
  <si>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</si>
  <si>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</si>
  <si>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</si>
  <si>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</si>
  <si>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</si>
  <si>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</si>
  <si>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</si>
  <si>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</si>
  <si>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</si>
  <si>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</si>
  <si>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</si>
  <si>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</si>
  <si>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</si>
  <si>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</si>
  <si>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</si>
  <si>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</si>
  <si>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</si>
  <si>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енергопостачання засобів регулювання дорожнього руху </t>
  </si>
  <si>
    <t xml:space="preserve">утримання міських фонтанів </t>
  </si>
  <si>
    <t>поточний  ремонт малих архітектурних форм</t>
  </si>
  <si>
    <t>ліквідація стихійних звалищ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</si>
  <si>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</si>
  <si>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</si>
  <si>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</si>
  <si>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</si>
  <si>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</si>
  <si>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догляд за зеленими насадженнями</t>
  </si>
  <si>
    <t>од.</t>
  </si>
  <si>
    <t>кВт/год</t>
  </si>
  <si>
    <t>га</t>
  </si>
  <si>
    <t>м куб</t>
  </si>
  <si>
    <t>п.м.</t>
  </si>
  <si>
    <t>гол.</t>
  </si>
  <si>
    <t>м.куб</t>
  </si>
  <si>
    <t>чол.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</si>
  <si>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</si>
  <si>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</si>
  <si>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</si>
  <si>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</si>
  <si>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</si>
  <si>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</si>
  <si>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</si>
  <si>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</si>
  <si>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</si>
  <si>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</si>
  <si>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</si>
  <si>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</si>
  <si>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</si>
  <si>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</si>
  <si>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Поточний ремонт об’єктів благоустрою, в тому числі: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</si>
  <si>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</si>
  <si>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</si>
  <si>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</si>
  <si>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</si>
  <si>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</si>
  <si>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</si>
  <si>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</si>
  <si>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</si>
  <si>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</si>
  <si>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</si>
  <si>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</si>
  <si>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</si>
  <si>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</si>
  <si>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</si>
  <si>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</si>
  <si>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</si>
  <si>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</si>
  <si>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</si>
  <si>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</si>
  <si>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</si>
  <si>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</si>
  <si>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</si>
  <si>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</si>
  <si>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</si>
  <si>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</si>
  <si>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</si>
  <si>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</si>
  <si>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</si>
  <si>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</si>
  <si>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</si>
  <si>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</si>
  <si>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</si>
  <si>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</si>
  <si>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</si>
  <si>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</si>
  <si>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</si>
  <si>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</si>
  <si>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поховання померлих почесних громадян міста</t>
  </si>
  <si>
    <t>км.</t>
  </si>
  <si>
    <t>паспортизація доріг</t>
  </si>
  <si>
    <t>м.п.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</si>
  <si>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</si>
  <si>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</si>
  <si>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</si>
  <si>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 xml:space="preserve">поточний ремонт штучних споруд 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</si>
  <si>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</si>
  <si>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</si>
  <si>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</si>
  <si>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</si>
  <si>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</si>
  <si>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</si>
  <si>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</si>
  <si>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</si>
  <si>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</si>
  <si>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ЗАТВЕРДЖЕНО</t>
  </si>
  <si>
    <t>Рішення міської ради</t>
  </si>
  <si>
    <t>поточний ремонт доріг приватного сектору</t>
  </si>
  <si>
    <t>експлуатація та утримання мостів</t>
  </si>
  <si>
    <t>Р.О. Пидорич</t>
  </si>
  <si>
    <t>утримання та поточний ремонт об'єктів розташованих в парках та скверах</t>
  </si>
  <si>
    <t>виготовлення та встановлення табличок</t>
  </si>
  <si>
    <t>Забезпечення утримання в належному стані об'єктів транспортного господарства, в тому числі:</t>
  </si>
  <si>
    <t>поточний ремонт малих архітектурних форм</t>
  </si>
  <si>
    <t>поточний ремонт флагштоків</t>
  </si>
  <si>
    <t>монтаж збірних конструкцій з електроустаткуванням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</si>
  <si>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</si>
  <si>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</si>
  <si>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</si>
  <si>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</si>
  <si>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</si>
  <si>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</si>
  <si>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</si>
  <si>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</si>
  <si>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обрізка та видалення аварійних дерев</t>
  </si>
  <si>
    <t>Головний розпорядник бюджетних коштів -  районна адміністрація Запорізької міської ради по Комунарському району</t>
  </si>
  <si>
    <t>обрізка та ліквідація, аварійно-небезпечних дерев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</si>
  <si>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</si>
  <si>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</si>
  <si>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</si>
  <si>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</si>
  <si>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</si>
  <si>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</si>
  <si>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</si>
  <si>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</si>
  <si>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</si>
  <si>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</si>
  <si>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 xml:space="preserve">Благоустрій міста та розвиток інфраструктури </t>
  </si>
  <si>
    <t>од</t>
  </si>
  <si>
    <t xml:space="preserve">                              Р.О. Пидорич</t>
  </si>
  <si>
    <t>експлуатація та утримання доріг</t>
  </si>
  <si>
    <t>з виконання Програми розвитку інфраструктури та комплексного благоустрою міста Запоріжжя на 2017-2019 роки</t>
  </si>
  <si>
    <t>До Програми розвитку інфраструктури та комплексного благоустрою міста Запоріжжя на 2017-2019 роки</t>
  </si>
  <si>
    <t xml:space="preserve">Комунальне підприємство "Експлуатаційне лінійне управління автомобільних шляхів" </t>
  </si>
  <si>
    <t>Додаток 1.1.</t>
  </si>
  <si>
    <t>Програми розвитку  інфраструктури  та комплексного благоустрою міста Запоріжжя на 2017-2019 роки</t>
  </si>
  <si>
    <t>Додаток 1.2.</t>
  </si>
  <si>
    <t>Додаток 3.1.</t>
  </si>
  <si>
    <t>Додаток 3.2.</t>
  </si>
  <si>
    <t>виконання Програми розвитку інфраструктури  та комплексного благоустрою міста Запоріжжя на 2017-2019 роки</t>
  </si>
  <si>
    <t>Благоустрій міста та розвиток інфраструктури</t>
  </si>
  <si>
    <t>влаштування пристроїв примусового зниження швидкості («лежачі поліцейські»)</t>
  </si>
  <si>
    <t>утримання громадських вбиралень (туалетів) та модульних туалетних кабін</t>
  </si>
  <si>
    <t>видалення несанкціонованих надписів типу «графіті» на об’єктах благоустрою (зафарбовування графіті)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</si>
  <si>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</si>
  <si>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та технічне обслуговування малих архітектурних форм парків, скверів та пляжів</t>
  </si>
  <si>
    <t>утримання мереж зливової каналізації (прочистка гідродинамічним методом)</t>
  </si>
  <si>
    <t>тис.п.м</t>
  </si>
  <si>
    <t>заміна та встановлення дорожніх знаків</t>
  </si>
  <si>
    <t>квіткове озеленення з використанням вертикальних конструкцій</t>
  </si>
  <si>
    <t>влаштування газону (роботи із озеленення бульвару ім. Т.Г. Шевченка)</t>
  </si>
  <si>
    <t>посадка дерев</t>
  </si>
  <si>
    <t>Проведення технічної інвентаризації та паспортизації об'єктів благоустрою</t>
  </si>
  <si>
    <t>інвентаризація земельних ділянок кладовищ</t>
  </si>
  <si>
    <t>інвентаризація земельних ділянок безгосподарних кладовищ</t>
  </si>
  <si>
    <t>Проведення поточного ремонту об'єктів транспортної інфраструктури:</t>
  </si>
  <si>
    <t>поточний ремонт зупинок громадського транспорту</t>
  </si>
  <si>
    <t>паспортизація вулиць</t>
  </si>
  <si>
    <t>Проведення поточного ремонту об’єктів транспортної інфраструктури:</t>
  </si>
  <si>
    <t>Поточний ремонт об’єктів транспортної інфратруктури, в тому числі:</t>
  </si>
  <si>
    <t>обрізка та видалення сухих, аварійно-небезпечних дерев</t>
  </si>
  <si>
    <t>Поточний ремонт об’єктів транспортної інфраструктури, в тому числі:</t>
  </si>
  <si>
    <t>поточний ремонт колесовідбійного брусу</t>
  </si>
  <si>
    <t>Поточний ремонт та утримання об'єктів благоустрою, в тому числі:</t>
  </si>
  <si>
    <t>Поточний ремонт та утримання об’єктів благоустрою, в тому числі:</t>
  </si>
  <si>
    <t>Проведення поточного ремонту об’єктів транспортної інфраструктури, в тому числі:</t>
  </si>
  <si>
    <t>паспортизація об'єктів благоустрою</t>
  </si>
  <si>
    <t xml:space="preserve">технічне обслуговування газового обладнання </t>
  </si>
  <si>
    <t>куб.м.</t>
  </si>
  <si>
    <t>експертна оцінка скверів</t>
  </si>
  <si>
    <t>Поточний ремонт зупинок громадського транспорту</t>
  </si>
  <si>
    <t>Поточний ремонт колесовідбійного брусу</t>
  </si>
  <si>
    <t>ліквідація карантинних рослин (хімічним методом)</t>
  </si>
  <si>
    <t>обрізка та видалення аварійно-небезпечних дерев</t>
  </si>
  <si>
    <t>Забезпечення належної та безперебійної роботи точок газопостачання, що входять до Меморіального комплексу:</t>
  </si>
  <si>
    <t>поточний ремонт  колесовідбійного брусу</t>
  </si>
  <si>
    <t>підбір та захоронення мертвих тварин</t>
  </si>
  <si>
    <t>заходи з озеленення</t>
  </si>
  <si>
    <t xml:space="preserve"> паспортизація об'єктів благоустрою</t>
  </si>
  <si>
    <t>інвентаризація та паспортизація вулиць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</si>
  <si>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</si>
  <si>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 xml:space="preserve">Головний розпорядник бюджетних коштів - районна адміністрація Запорізької міської ради по Хортицькому району </t>
  </si>
  <si>
    <t>районна адміністрація Запорізької міської ради по Вознесенівському району</t>
  </si>
  <si>
    <t>Забезпечення облаштування та утримання окремої території району (парку, скверу тощо):</t>
  </si>
  <si>
    <t>поточний ремонт тротуару</t>
  </si>
  <si>
    <t>паспортизація мостів</t>
  </si>
  <si>
    <t>капітальний ремонт фонтану</t>
  </si>
  <si>
    <t>встановлення та заміна павільонів очікування</t>
  </si>
  <si>
    <t>капітальний ремонт контейнерних майданчиків</t>
  </si>
  <si>
    <t>Реалізація проектів громадського бюджету</t>
  </si>
  <si>
    <t>реконструкція пішохідного тротуару від вул. Хортицьке Шосе (магазин АТБ) вздовж будинку вул. Рубана 20 до кола 18 мікрорайона</t>
  </si>
  <si>
    <t>благоустрій зони відпочинку по вул.Військбуд</t>
  </si>
  <si>
    <t>реконструкція скверу "Алея Радуга"</t>
  </si>
  <si>
    <t>допомога юним футболістам, вдосконалення міні-футбольного поля</t>
  </si>
  <si>
    <t>Реалізація проектів громадського бюджету, в тому числі:</t>
  </si>
  <si>
    <t>забезпечення  проектування, будівництва та реконструкції об'єктів (встановлення дитячого та спортивного майданчику)</t>
  </si>
  <si>
    <t>проект</t>
  </si>
  <si>
    <t>Головний розпорядник бюджетних коштів -  районна адміністрація Запорізької міської ради Шевченківському району</t>
  </si>
  <si>
    <t>Головний розпорядник бюджетних коштів -  районна адміністрація Запорізької міської ради по Заводському району</t>
  </si>
  <si>
    <t>збирання, вивезення та захоронення твердих побутових відходів</t>
  </si>
  <si>
    <t>перевезення та захоронення твердих побутових відходів</t>
  </si>
  <si>
    <t>збирання безпечних відходів</t>
  </si>
  <si>
    <t>вивезення та захоронення твердих побутових відходів</t>
  </si>
  <si>
    <t>Реалізація заходів щодо інвестиційного розвитку території</t>
  </si>
  <si>
    <t>Керівництво і управління у сфері комунального господарства</t>
  </si>
  <si>
    <t>капітальний ремонт приміщень за адресою пр. Соборний, 214</t>
  </si>
  <si>
    <t>Капітальний ремонт приміщення</t>
  </si>
  <si>
    <t xml:space="preserve">Спеціалізоване комунальне підприємство "Запорізька ритуальна служба" </t>
  </si>
  <si>
    <t>встановлення пам'ятного знаку</t>
  </si>
  <si>
    <t>Додаток 2</t>
  </si>
  <si>
    <t xml:space="preserve">Комунальне підприємство "Титан" </t>
  </si>
  <si>
    <t>Комунальне ремонтно-будівельне підприємство "Зеленбуд"</t>
  </si>
  <si>
    <t>Поточний ремонт об'єктів благоустрою, в тому числі:</t>
  </si>
  <si>
    <t>капітальний ремонт громадського туалету</t>
  </si>
  <si>
    <t>утримання зупинок громадського транспорту</t>
  </si>
  <si>
    <t>капітальний реонт громадського туалету</t>
  </si>
  <si>
    <t>благоутрій зони відпочинку по вул. Військбуд</t>
  </si>
  <si>
    <t>утримання та поточний ремонт мереж зовнішнього освітлення</t>
  </si>
  <si>
    <t>утримання та поточний ремонт мереж зовнішнього освітлення (світлоточок)</t>
  </si>
  <si>
    <t>28.02.2017 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</si>
</sst>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"/>
    <numFmt numFmtId="166" formatCode="0.0"/>
    <numFmt numFmtId="167" formatCode="#,##0.0"/>
    <numFmt numFmtId="168" formatCode="0.0000"/>
    <numFmt numFmtId="169" formatCode="#,##0.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4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distributed"/>
    </xf>
    <xf numFmtId="1" fontId="2" fillId="2" borderId="2" xfId="0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168" fontId="2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67" fontId="2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2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6" fontId="2" fillId="2" borderId="8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wrapText="1"/>
    </xf>
    <xf numFmtId="165" fontId="2" fillId="2" borderId="8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169" fontId="2" fillId="2" borderId="8" xfId="0" applyNumberFormat="1" applyFont="1" applyFill="1" applyBorder="1" applyAlignment="1">
      <alignment horizontal="center" vertical="top" wrapText="1"/>
    </xf>
    <xf numFmtId="168" fontId="2" fillId="2" borderId="8" xfId="0" applyNumberFormat="1" applyFont="1" applyFill="1" applyBorder="1" applyAlignment="1">
      <alignment horizontal="center" vertical="top" wrapText="1"/>
    </xf>
    <xf numFmtId="3" fontId="2" fillId="2" borderId="8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7" fontId="2" fillId="2" borderId="8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6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distributed" wrapText="1"/>
    </xf>
    <xf numFmtId="0" fontId="2" fillId="2" borderId="11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justify" wrapText="1"/>
    </xf>
    <xf numFmtId="0" fontId="2" fillId="2" borderId="0" xfId="0" applyNumberFormat="1" applyFont="1" applyFill="1" applyBorder="1" applyAlignment="1">
      <alignment horizontal="center" vertical="justify" wrapText="1"/>
    </xf>
    <xf numFmtId="0" fontId="2" fillId="2" borderId="0" xfId="0" applyFont="1" applyFill="1" applyBorder="1" applyAlignment="1">
      <alignment horizontal="center" vertical="justify" wrapText="1"/>
    </xf>
    <xf numFmtId="1" fontId="2" fillId="2" borderId="0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justify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distributed" wrapText="1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/>
    <xf numFmtId="0" fontId="1" fillId="2" borderId="4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justify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5"/>
  <sheetViews>
    <sheetView view="pageBreakPreview" zoomScaleNormal="75" zoomScaleSheetLayoutView="100" workbookViewId="0">
      <selection activeCell="F3" sqref="F3:H3"/>
    </sheetView>
  </sheetViews>
  <sheetFormatPr defaultColWidth="9.140625" defaultRowHeight="12.75" x14ac:dyDescent="0.2"/>
  <cols>
    <col min="1" max="1" width="25.5703125" style="24" customWidth="1"/>
    <col min="2" max="2" width="32.85546875" style="24" customWidth="1"/>
    <col min="3" max="3" width="22.7109375" style="18" customWidth="1"/>
    <col min="4" max="4" width="22.28515625" style="18" customWidth="1"/>
    <col min="5" max="5" width="14.85546875" style="18" customWidth="1"/>
    <col min="6" max="6" width="16.85546875" style="18" customWidth="1"/>
    <col min="7" max="7" width="16.140625" style="18" customWidth="1"/>
    <col min="8" max="8" width="14.5703125" style="18" customWidth="1"/>
    <col min="9" max="9" width="11.42578125" style="24" bestFit="1" customWidth="1"/>
    <col min="10" max="16384" width="9.140625" style="24"/>
  </cols>
  <sheetData>
    <row r="1" spans="1:9" ht="23.25" x14ac:dyDescent="0.2">
      <c r="C1" s="25"/>
      <c r="D1" s="25"/>
      <c r="E1" s="25"/>
      <c r="F1" s="169" t="s">
        <v>110</v>
      </c>
      <c r="G1" s="169"/>
      <c r="H1" s="169"/>
    </row>
    <row r="2" spans="1:9" ht="23.25" x14ac:dyDescent="0.2">
      <c r="C2" s="25"/>
      <c r="D2" s="25"/>
      <c r="E2" s="25"/>
      <c r="F2" s="169" t="s">
        <v>111</v>
      </c>
      <c r="G2" s="169"/>
      <c r="H2" s="169"/>
    </row>
    <row r="3" spans="1:9" ht="23.25" x14ac:dyDescent="0.2">
      <c r="C3" s="25"/>
      <c r="D3" s="25"/>
      <c r="E3" s="25"/>
      <c r="F3" s="239" t="s">
        <v>234</v>
      </c>
      <c r="G3" s="170"/>
      <c r="H3" s="170"/>
    </row>
    <row r="4" spans="1:9" ht="23.25" x14ac:dyDescent="0.2">
      <c r="C4" s="25"/>
      <c r="D4" s="25"/>
      <c r="E4" s="25"/>
      <c r="F4" s="124"/>
      <c r="G4" s="124"/>
      <c r="H4" s="124"/>
    </row>
    <row r="5" spans="1:9" s="26" customFormat="1" ht="25.5" customHeight="1" x14ac:dyDescent="0.2">
      <c r="C5" s="25"/>
      <c r="D5" s="25"/>
      <c r="E5" s="25"/>
      <c r="F5" s="169" t="s">
        <v>149</v>
      </c>
      <c r="G5" s="169"/>
      <c r="H5" s="169"/>
    </row>
    <row r="6" spans="1:9" s="26" customFormat="1" ht="141" customHeight="1" x14ac:dyDescent="0.2">
      <c r="C6" s="27"/>
      <c r="D6" s="27"/>
      <c r="E6" s="27"/>
      <c r="F6" s="172" t="s">
        <v>147</v>
      </c>
      <c r="G6" s="172"/>
      <c r="H6" s="172"/>
    </row>
    <row r="7" spans="1:9" x14ac:dyDescent="0.2">
      <c r="I7" s="28"/>
    </row>
    <row r="8" spans="1:9" s="26" customFormat="1" ht="22.5" x14ac:dyDescent="0.2">
      <c r="A8" s="171" t="s">
        <v>6</v>
      </c>
      <c r="B8" s="171"/>
      <c r="C8" s="171"/>
      <c r="D8" s="171"/>
      <c r="E8" s="171"/>
      <c r="F8" s="171"/>
      <c r="G8" s="171"/>
      <c r="H8" s="171"/>
    </row>
    <row r="9" spans="1:9" s="26" customFormat="1" ht="20.25" x14ac:dyDescent="0.2">
      <c r="A9" s="173" t="s">
        <v>146</v>
      </c>
      <c r="B9" s="173"/>
      <c r="C9" s="173"/>
      <c r="D9" s="173"/>
      <c r="E9" s="173"/>
      <c r="F9" s="173"/>
      <c r="G9" s="173"/>
      <c r="H9" s="173"/>
    </row>
    <row r="10" spans="1:9" s="26" customFormat="1" ht="9.75" customHeight="1" x14ac:dyDescent="0.2">
      <c r="A10" s="130"/>
      <c r="B10" s="130"/>
      <c r="C10" s="130"/>
      <c r="D10" s="130"/>
      <c r="E10" s="130"/>
      <c r="F10" s="130"/>
      <c r="G10" s="130"/>
      <c r="H10" s="130"/>
    </row>
    <row r="12" spans="1:9" s="95" customFormat="1" ht="23.25" customHeight="1" x14ac:dyDescent="0.2">
      <c r="A12" s="167" t="s">
        <v>0</v>
      </c>
      <c r="B12" s="167" t="s">
        <v>1</v>
      </c>
      <c r="C12" s="167" t="s">
        <v>2</v>
      </c>
      <c r="D12" s="167" t="s">
        <v>3</v>
      </c>
      <c r="E12" s="167" t="s">
        <v>71</v>
      </c>
      <c r="F12" s="167"/>
      <c r="G12" s="167"/>
      <c r="H12" s="167"/>
    </row>
    <row r="13" spans="1:9" s="95" customFormat="1" ht="23.25" customHeight="1" x14ac:dyDescent="0.2">
      <c r="A13" s="167"/>
      <c r="B13" s="167"/>
      <c r="C13" s="167"/>
      <c r="D13" s="167"/>
      <c r="E13" s="167" t="s">
        <v>4</v>
      </c>
      <c r="F13" s="167" t="s">
        <v>5</v>
      </c>
      <c r="G13" s="167"/>
      <c r="H13" s="167"/>
    </row>
    <row r="14" spans="1:9" s="95" customFormat="1" x14ac:dyDescent="0.2">
      <c r="A14" s="167"/>
      <c r="B14" s="167"/>
      <c r="C14" s="167"/>
      <c r="D14" s="167"/>
      <c r="E14" s="167"/>
      <c r="F14" s="128">
        <v>2017</v>
      </c>
      <c r="G14" s="128">
        <v>2018</v>
      </c>
      <c r="H14" s="128">
        <v>2019</v>
      </c>
    </row>
    <row r="15" spans="1:9" s="95" customFormat="1" x14ac:dyDescent="0.2">
      <c r="A15" s="128">
        <v>1</v>
      </c>
      <c r="B15" s="128">
        <v>2</v>
      </c>
      <c r="C15" s="128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</row>
    <row r="16" spans="1:9" s="95" customFormat="1" x14ac:dyDescent="0.2">
      <c r="A16" s="174" t="s">
        <v>219</v>
      </c>
      <c r="B16" s="175"/>
      <c r="C16" s="175"/>
      <c r="D16" s="175"/>
      <c r="E16" s="175"/>
      <c r="F16" s="175"/>
      <c r="G16" s="175"/>
      <c r="H16" s="176"/>
    </row>
    <row r="17" spans="1:8" s="95" customFormat="1" x14ac:dyDescent="0.2">
      <c r="A17" s="156" t="s">
        <v>221</v>
      </c>
      <c r="B17" s="135"/>
      <c r="C17" s="135"/>
      <c r="D17" s="135"/>
      <c r="E17" s="99">
        <f>F17+G17+H17</f>
        <v>350</v>
      </c>
      <c r="F17" s="99">
        <f>F18</f>
        <v>350</v>
      </c>
      <c r="G17" s="99">
        <f>G18</f>
        <v>0</v>
      </c>
      <c r="H17" s="99">
        <f>H18</f>
        <v>0</v>
      </c>
    </row>
    <row r="18" spans="1:8" s="95" customFormat="1" ht="54.75" customHeight="1" x14ac:dyDescent="0.2">
      <c r="A18" s="158"/>
      <c r="B18" s="97" t="s">
        <v>220</v>
      </c>
      <c r="C18" s="128" t="s">
        <v>140</v>
      </c>
      <c r="D18" s="128" t="s">
        <v>17</v>
      </c>
      <c r="E18" s="98">
        <f>F18+G18+H18</f>
        <v>350</v>
      </c>
      <c r="F18" s="98">
        <v>350</v>
      </c>
      <c r="G18" s="98">
        <v>0</v>
      </c>
      <c r="H18" s="98">
        <v>0</v>
      </c>
    </row>
    <row r="19" spans="1:8" s="95" customFormat="1" x14ac:dyDescent="0.2">
      <c r="A19" s="164" t="s">
        <v>72</v>
      </c>
      <c r="B19" s="165"/>
      <c r="C19" s="165"/>
      <c r="D19" s="165"/>
      <c r="E19" s="165"/>
      <c r="F19" s="165"/>
      <c r="G19" s="165"/>
      <c r="H19" s="166"/>
    </row>
    <row r="20" spans="1:8" s="95" customFormat="1" ht="12.75" customHeight="1" x14ac:dyDescent="0.2">
      <c r="A20" s="156" t="s">
        <v>73</v>
      </c>
      <c r="B20" s="125"/>
      <c r="C20" s="159" t="s">
        <v>140</v>
      </c>
      <c r="D20" s="159" t="s">
        <v>17</v>
      </c>
      <c r="E20" s="96">
        <f>F20+G20+H20</f>
        <v>369458.21453861997</v>
      </c>
      <c r="F20" s="96">
        <f>SUM(F21:F21)+F22</f>
        <v>116737.61699999998</v>
      </c>
      <c r="G20" s="96">
        <f>SUM(G21:G21)+G22</f>
        <v>123158.18593499999</v>
      </c>
      <c r="H20" s="96">
        <f>SUM(H21:H21)+H22</f>
        <v>129562.41160361998</v>
      </c>
    </row>
    <row r="21" spans="1:8" s="95" customFormat="1" ht="25.5" x14ac:dyDescent="0.2">
      <c r="A21" s="157"/>
      <c r="B21" s="138" t="s">
        <v>81</v>
      </c>
      <c r="C21" s="160"/>
      <c r="D21" s="160"/>
      <c r="E21" s="17">
        <f>F21+G21+H21</f>
        <v>324664.79261985997</v>
      </c>
      <c r="F21" s="17">
        <f>103430.612-600+600+31.462-755.479-122.344</f>
        <v>102584.25099999999</v>
      </c>
      <c r="G21" s="17">
        <f>F21*1.055</f>
        <v>108226.38480499998</v>
      </c>
      <c r="H21" s="17">
        <f>G21*1.052</f>
        <v>113854.15681485999</v>
      </c>
    </row>
    <row r="22" spans="1:8" s="95" customFormat="1" ht="51" x14ac:dyDescent="0.2">
      <c r="A22" s="157"/>
      <c r="B22" s="138" t="s">
        <v>127</v>
      </c>
      <c r="C22" s="160"/>
      <c r="D22" s="160"/>
      <c r="E22" s="17">
        <f>F22+G22+H22</f>
        <v>44793.421918760003</v>
      </c>
      <c r="F22" s="17">
        <f>F23+F24+F25+F26</f>
        <v>14153.366</v>
      </c>
      <c r="G22" s="17">
        <f>F22*1.055</f>
        <v>14931.80113</v>
      </c>
      <c r="H22" s="17">
        <f>G22*1.052</f>
        <v>15708.254788760001</v>
      </c>
    </row>
    <row r="23" spans="1:8" s="95" customFormat="1" ht="38.25" x14ac:dyDescent="0.2">
      <c r="A23" s="157"/>
      <c r="B23" s="29" t="s">
        <v>148</v>
      </c>
      <c r="C23" s="160"/>
      <c r="D23" s="160"/>
      <c r="E23" s="22">
        <f>F23+G23+H23</f>
        <v>31648.6</v>
      </c>
      <c r="F23" s="22">
        <v>10000</v>
      </c>
      <c r="G23" s="17">
        <f>F23*1.055</f>
        <v>10550</v>
      </c>
      <c r="H23" s="17">
        <f>G23*1.052</f>
        <v>11098.6</v>
      </c>
    </row>
    <row r="24" spans="1:8" s="95" customFormat="1" ht="38.25" x14ac:dyDescent="0.2">
      <c r="A24" s="127"/>
      <c r="B24" s="29" t="s">
        <v>222</v>
      </c>
      <c r="C24" s="120"/>
      <c r="D24" s="120"/>
      <c r="E24" s="22">
        <f>F24+G24+H24</f>
        <v>8228.6360000000004</v>
      </c>
      <c r="F24" s="22">
        <v>2600</v>
      </c>
      <c r="G24" s="17">
        <f>F24*1.055</f>
        <v>2743</v>
      </c>
      <c r="H24" s="17">
        <f>G24*1.052</f>
        <v>2885.636</v>
      </c>
    </row>
    <row r="25" spans="1:8" s="95" customFormat="1" x14ac:dyDescent="0.2">
      <c r="A25" s="127"/>
      <c r="B25" s="29" t="s">
        <v>225</v>
      </c>
      <c r="C25" s="120"/>
      <c r="D25" s="120"/>
      <c r="E25" s="22">
        <f t="shared" ref="E25:E26" si="0">F25+G25+H25</f>
        <v>806.28606332000004</v>
      </c>
      <c r="F25" s="22">
        <v>254.762</v>
      </c>
      <c r="G25" s="17">
        <f t="shared" ref="G25:G26" si="1">F25*1.055</f>
        <v>268.77391</v>
      </c>
      <c r="H25" s="17">
        <f t="shared" ref="H25:H26" si="2">G25*1.052</f>
        <v>282.75015332000004</v>
      </c>
    </row>
    <row r="26" spans="1:8" s="95" customFormat="1" ht="25.5" x14ac:dyDescent="0.2">
      <c r="A26" s="127"/>
      <c r="B26" s="29" t="s">
        <v>226</v>
      </c>
      <c r="C26" s="120"/>
      <c r="D26" s="120"/>
      <c r="E26" s="22">
        <f t="shared" si="0"/>
        <v>4109.8998554400005</v>
      </c>
      <c r="F26" s="22">
        <v>1298.604</v>
      </c>
      <c r="G26" s="17">
        <f t="shared" si="1"/>
        <v>1370.0272199999999</v>
      </c>
      <c r="H26" s="17">
        <f t="shared" si="2"/>
        <v>1441.26863544</v>
      </c>
    </row>
    <row r="27" spans="1:8" s="18" customFormat="1" x14ac:dyDescent="0.2">
      <c r="A27" s="168" t="s">
        <v>142</v>
      </c>
      <c r="B27" s="168"/>
      <c r="C27" s="168"/>
      <c r="D27" s="168"/>
      <c r="E27" s="168"/>
      <c r="F27" s="168"/>
      <c r="G27" s="168"/>
      <c r="H27" s="168"/>
    </row>
    <row r="28" spans="1:8" s="18" customFormat="1" ht="12.75" customHeight="1" x14ac:dyDescent="0.2">
      <c r="A28" s="156" t="s">
        <v>46</v>
      </c>
      <c r="B28" s="125"/>
      <c r="C28" s="159" t="s">
        <v>140</v>
      </c>
      <c r="D28" s="159" t="s">
        <v>17</v>
      </c>
      <c r="E28" s="96">
        <f>F28+G28+H28</f>
        <v>351232.07063602004</v>
      </c>
      <c r="F28" s="96">
        <f>SUM(F29:F41)-F30</f>
        <v>110978.70699999999</v>
      </c>
      <c r="G28" s="96">
        <f>SUM(G29:G41)-G30</f>
        <v>117082.535885</v>
      </c>
      <c r="H28" s="96">
        <f>SUM(H29:H41)-H30</f>
        <v>123170.82775102</v>
      </c>
    </row>
    <row r="29" spans="1:8" ht="12.75" customHeight="1" x14ac:dyDescent="0.2">
      <c r="A29" s="157"/>
      <c r="B29" s="138" t="s">
        <v>145</v>
      </c>
      <c r="C29" s="160"/>
      <c r="D29" s="160"/>
      <c r="E29" s="17">
        <f t="shared" ref="E29:E52" si="3">F29+G29+H29</f>
        <v>220590.742</v>
      </c>
      <c r="F29" s="17">
        <v>69700</v>
      </c>
      <c r="G29" s="17">
        <f>F29*1.055</f>
        <v>73533.5</v>
      </c>
      <c r="H29" s="17">
        <f>G29*1.052</f>
        <v>77357.241999999998</v>
      </c>
    </row>
    <row r="30" spans="1:8" s="30" customFormat="1" ht="42.75" hidden="1" customHeight="1" x14ac:dyDescent="0.2">
      <c r="A30" s="157"/>
      <c r="B30" s="29" t="s">
        <v>132</v>
      </c>
      <c r="C30" s="160"/>
      <c r="D30" s="160"/>
      <c r="E30" s="22">
        <f t="shared" si="3"/>
        <v>0</v>
      </c>
      <c r="F30" s="22">
        <v>0</v>
      </c>
      <c r="G30" s="22">
        <f>F30*1.055</f>
        <v>0</v>
      </c>
      <c r="H30" s="22">
        <f>G30*1.052</f>
        <v>0</v>
      </c>
    </row>
    <row r="31" spans="1:8" s="30" customFormat="1" x14ac:dyDescent="0.2">
      <c r="A31" s="157"/>
      <c r="B31" s="138" t="s">
        <v>113</v>
      </c>
      <c r="C31" s="160"/>
      <c r="D31" s="160"/>
      <c r="E31" s="17">
        <f t="shared" si="3"/>
        <v>3164.86</v>
      </c>
      <c r="F31" s="17">
        <v>1000</v>
      </c>
      <c r="G31" s="17">
        <f>F31*1.055</f>
        <v>1055</v>
      </c>
      <c r="H31" s="17">
        <f>G31*1.052</f>
        <v>1109.8600000000001</v>
      </c>
    </row>
    <row r="32" spans="1:8" s="30" customFormat="1" ht="25.5" x14ac:dyDescent="0.2">
      <c r="A32" s="157"/>
      <c r="B32" s="138" t="s">
        <v>161</v>
      </c>
      <c r="C32" s="160"/>
      <c r="D32" s="160"/>
      <c r="E32" s="17">
        <f>F32+G32+H32</f>
        <v>3805.6112258800003</v>
      </c>
      <c r="F32" s="17">
        <v>1202.4580000000001</v>
      </c>
      <c r="G32" s="17">
        <f>F32*1.055</f>
        <v>1268.59319</v>
      </c>
      <c r="H32" s="17">
        <f>G32*1.052</f>
        <v>1334.5600358800002</v>
      </c>
    </row>
    <row r="33" spans="1:8" ht="25.5" x14ac:dyDescent="0.2">
      <c r="A33" s="157"/>
      <c r="B33" s="31" t="s">
        <v>92</v>
      </c>
      <c r="C33" s="160"/>
      <c r="D33" s="160"/>
      <c r="E33" s="17">
        <f t="shared" si="3"/>
        <v>28997.501218380003</v>
      </c>
      <c r="F33" s="17">
        <v>9162.3330000000005</v>
      </c>
      <c r="G33" s="17">
        <f t="shared" ref="G33:G41" si="4">F33*1.055</f>
        <v>9666.2613149999997</v>
      </c>
      <c r="H33" s="17">
        <f t="shared" ref="H33:H41" si="5">G33*1.052</f>
        <v>10168.906903380001</v>
      </c>
    </row>
    <row r="34" spans="1:8" ht="25.5" x14ac:dyDescent="0.2">
      <c r="A34" s="157"/>
      <c r="B34" s="31" t="s">
        <v>232</v>
      </c>
      <c r="C34" s="160"/>
      <c r="D34" s="160"/>
      <c r="E34" s="17">
        <f t="shared" si="3"/>
        <v>70538.652868799982</v>
      </c>
      <c r="F34" s="17">
        <f>16949.459+5338.621</f>
        <v>22288.079999999998</v>
      </c>
      <c r="G34" s="17">
        <f t="shared" si="4"/>
        <v>23513.924399999996</v>
      </c>
      <c r="H34" s="17">
        <f t="shared" si="5"/>
        <v>24736.648468799998</v>
      </c>
    </row>
    <row r="35" spans="1:8" x14ac:dyDescent="0.2">
      <c r="A35" s="157"/>
      <c r="B35" s="31" t="s">
        <v>44</v>
      </c>
      <c r="C35" s="160"/>
      <c r="D35" s="160"/>
      <c r="E35" s="17">
        <f t="shared" si="3"/>
        <v>5760.1148269199994</v>
      </c>
      <c r="F35" s="17">
        <v>1820.0219999999999</v>
      </c>
      <c r="G35" s="17">
        <f t="shared" si="4"/>
        <v>1920.1232099999997</v>
      </c>
      <c r="H35" s="17">
        <f t="shared" si="5"/>
        <v>2019.9696169199999</v>
      </c>
    </row>
    <row r="36" spans="1:8" x14ac:dyDescent="0.2">
      <c r="A36" s="157"/>
      <c r="B36" s="31" t="s">
        <v>45</v>
      </c>
      <c r="C36" s="160"/>
      <c r="D36" s="160"/>
      <c r="E36" s="17">
        <f t="shared" si="3"/>
        <v>2621.0990736799999</v>
      </c>
      <c r="F36" s="17">
        <v>828.18799999999999</v>
      </c>
      <c r="G36" s="17">
        <f t="shared" si="4"/>
        <v>873.73833999999988</v>
      </c>
      <c r="H36" s="17">
        <f t="shared" si="5"/>
        <v>919.17273367999996</v>
      </c>
    </row>
    <row r="37" spans="1:8" ht="25.5" x14ac:dyDescent="0.2">
      <c r="A37" s="157"/>
      <c r="B37" s="31" t="s">
        <v>125</v>
      </c>
      <c r="C37" s="160"/>
      <c r="D37" s="160"/>
      <c r="E37" s="17">
        <f t="shared" si="3"/>
        <v>336.37398024000004</v>
      </c>
      <c r="F37" s="17">
        <v>106.28400000000001</v>
      </c>
      <c r="G37" s="17">
        <f t="shared" si="4"/>
        <v>112.12962</v>
      </c>
      <c r="H37" s="17">
        <f t="shared" si="5"/>
        <v>117.96036024000001</v>
      </c>
    </row>
    <row r="38" spans="1:8" x14ac:dyDescent="0.2">
      <c r="A38" s="157"/>
      <c r="B38" s="31" t="s">
        <v>24</v>
      </c>
      <c r="C38" s="160"/>
      <c r="D38" s="160"/>
      <c r="E38" s="17">
        <f t="shared" si="3"/>
        <v>1788.3421213199999</v>
      </c>
      <c r="F38" s="17">
        <v>565.06200000000001</v>
      </c>
      <c r="G38" s="17">
        <f t="shared" si="4"/>
        <v>596.14040999999997</v>
      </c>
      <c r="H38" s="17">
        <f t="shared" si="5"/>
        <v>627.13971131999995</v>
      </c>
    </row>
    <row r="39" spans="1:8" ht="25.5" x14ac:dyDescent="0.2">
      <c r="A39" s="157"/>
      <c r="B39" s="31" t="s">
        <v>157</v>
      </c>
      <c r="C39" s="160"/>
      <c r="D39" s="160"/>
      <c r="E39" s="17">
        <f t="shared" si="3"/>
        <v>1336.2988378</v>
      </c>
      <c r="F39" s="17">
        <v>422.23</v>
      </c>
      <c r="G39" s="17">
        <f t="shared" si="4"/>
        <v>445.45265000000001</v>
      </c>
      <c r="H39" s="17">
        <f t="shared" si="5"/>
        <v>468.61618780000003</v>
      </c>
    </row>
    <row r="40" spans="1:8" ht="25.5" x14ac:dyDescent="0.2">
      <c r="A40" s="157"/>
      <c r="B40" s="31" t="s">
        <v>124</v>
      </c>
      <c r="C40" s="160"/>
      <c r="D40" s="160"/>
      <c r="E40" s="17">
        <f t="shared" si="3"/>
        <v>1215.464483</v>
      </c>
      <c r="F40" s="17">
        <v>384.05</v>
      </c>
      <c r="G40" s="17">
        <f t="shared" si="4"/>
        <v>405.17275000000001</v>
      </c>
      <c r="H40" s="17">
        <f t="shared" si="5"/>
        <v>426.24173300000001</v>
      </c>
    </row>
    <row r="41" spans="1:8" x14ac:dyDescent="0.2">
      <c r="A41" s="157"/>
      <c r="B41" s="31" t="s">
        <v>58</v>
      </c>
      <c r="C41" s="160"/>
      <c r="D41" s="160"/>
      <c r="E41" s="17">
        <f>F41+G41+H41</f>
        <v>11077.01</v>
      </c>
      <c r="F41" s="17">
        <v>3500</v>
      </c>
      <c r="G41" s="17">
        <f t="shared" si="4"/>
        <v>3692.5</v>
      </c>
      <c r="H41" s="17">
        <f t="shared" si="5"/>
        <v>3884.51</v>
      </c>
    </row>
    <row r="42" spans="1:8" ht="12.75" customHeight="1" x14ac:dyDescent="0.2">
      <c r="A42" s="156" t="s">
        <v>47</v>
      </c>
      <c r="B42" s="31"/>
      <c r="C42" s="159" t="s">
        <v>140</v>
      </c>
      <c r="D42" s="159" t="s">
        <v>17</v>
      </c>
      <c r="E42" s="96">
        <f t="shared" si="3"/>
        <v>72142.869765039999</v>
      </c>
      <c r="F42" s="96">
        <f>SUM(F43:F47)</f>
        <v>22794.964</v>
      </c>
      <c r="G42" s="96">
        <f>SUM(G43:G47)</f>
        <v>24048.687019999998</v>
      </c>
      <c r="H42" s="96">
        <f>SUM(H43:H47)</f>
        <v>25299.218745039998</v>
      </c>
    </row>
    <row r="43" spans="1:8" x14ac:dyDescent="0.2">
      <c r="A43" s="157"/>
      <c r="B43" s="31" t="s">
        <v>85</v>
      </c>
      <c r="C43" s="160"/>
      <c r="D43" s="160"/>
      <c r="E43" s="17">
        <f t="shared" si="3"/>
        <v>60863.017557919993</v>
      </c>
      <c r="F43" s="17">
        <v>19230.871999999999</v>
      </c>
      <c r="G43" s="17">
        <f>F43*1.055</f>
        <v>20288.569959999997</v>
      </c>
      <c r="H43" s="17">
        <f>G43*1.052</f>
        <v>21343.575597919997</v>
      </c>
    </row>
    <row r="44" spans="1:8" ht="25.5" x14ac:dyDescent="0.2">
      <c r="A44" s="157"/>
      <c r="B44" s="138" t="s">
        <v>23</v>
      </c>
      <c r="C44" s="160"/>
      <c r="D44" s="160"/>
      <c r="E44" s="17">
        <f t="shared" si="3"/>
        <v>5774.9200419999997</v>
      </c>
      <c r="F44" s="17">
        <v>1824.7</v>
      </c>
      <c r="G44" s="17">
        <f t="shared" ref="G44:G76" si="6">F44*1.055</f>
        <v>1925.0584999999999</v>
      </c>
      <c r="H44" s="17">
        <f t="shared" ref="H44:H76" si="7">G44*1.052</f>
        <v>2025.1615420000001</v>
      </c>
    </row>
    <row r="45" spans="1:8" x14ac:dyDescent="0.2">
      <c r="A45" s="157"/>
      <c r="B45" s="31" t="s">
        <v>48</v>
      </c>
      <c r="C45" s="160"/>
      <c r="D45" s="160"/>
      <c r="E45" s="17">
        <f t="shared" si="3"/>
        <v>766.69049986000005</v>
      </c>
      <c r="F45" s="17">
        <v>242.251</v>
      </c>
      <c r="G45" s="17">
        <f t="shared" si="6"/>
        <v>255.574805</v>
      </c>
      <c r="H45" s="17">
        <f t="shared" si="7"/>
        <v>268.86469485999999</v>
      </c>
    </row>
    <row r="46" spans="1:8" x14ac:dyDescent="0.2">
      <c r="A46" s="157"/>
      <c r="B46" s="31" t="s">
        <v>49</v>
      </c>
      <c r="C46" s="160"/>
      <c r="D46" s="160"/>
      <c r="E46" s="17">
        <f t="shared" si="3"/>
        <v>395.37963007999997</v>
      </c>
      <c r="F46" s="17">
        <v>124.928</v>
      </c>
      <c r="G46" s="17">
        <f t="shared" si="6"/>
        <v>131.79903999999999</v>
      </c>
      <c r="H46" s="17">
        <f t="shared" si="7"/>
        <v>138.65259008000001</v>
      </c>
    </row>
    <row r="47" spans="1:8" x14ac:dyDescent="0.2">
      <c r="A47" s="157"/>
      <c r="B47" s="31" t="s">
        <v>50</v>
      </c>
      <c r="C47" s="160"/>
      <c r="D47" s="160"/>
      <c r="E47" s="17">
        <f t="shared" si="3"/>
        <v>4342.86203518</v>
      </c>
      <c r="F47" s="17">
        <v>1372.213</v>
      </c>
      <c r="G47" s="17">
        <f t="shared" si="6"/>
        <v>1447.6847149999999</v>
      </c>
      <c r="H47" s="17">
        <f t="shared" si="7"/>
        <v>1522.96432018</v>
      </c>
    </row>
    <row r="48" spans="1:8" ht="12.75" customHeight="1" x14ac:dyDescent="0.2">
      <c r="A48" s="156" t="s">
        <v>51</v>
      </c>
      <c r="B48" s="31"/>
      <c r="C48" s="159" t="s">
        <v>140</v>
      </c>
      <c r="D48" s="159" t="s">
        <v>17</v>
      </c>
      <c r="E48" s="96">
        <f t="shared" si="3"/>
        <v>873.07410390000007</v>
      </c>
      <c r="F48" s="96">
        <f>SUM(F49:F52)</f>
        <v>275.86500000000001</v>
      </c>
      <c r="G48" s="96">
        <f>SUM(G49:G52)</f>
        <v>291.037575</v>
      </c>
      <c r="H48" s="96">
        <f>SUM(H49:H52)</f>
        <v>306.1715289</v>
      </c>
    </row>
    <row r="49" spans="1:8" ht="25.5" x14ac:dyDescent="0.2">
      <c r="A49" s="157"/>
      <c r="B49" s="31" t="s">
        <v>52</v>
      </c>
      <c r="C49" s="160"/>
      <c r="D49" s="160"/>
      <c r="E49" s="17">
        <f t="shared" si="3"/>
        <v>59.619632680000002</v>
      </c>
      <c r="F49" s="17">
        <v>18.838000000000001</v>
      </c>
      <c r="G49" s="17">
        <f t="shared" si="6"/>
        <v>19.874089999999999</v>
      </c>
      <c r="H49" s="17">
        <f t="shared" si="7"/>
        <v>20.907542679999999</v>
      </c>
    </row>
    <row r="50" spans="1:8" ht="25.5" x14ac:dyDescent="0.2">
      <c r="A50" s="157"/>
      <c r="B50" s="31" t="s">
        <v>53</v>
      </c>
      <c r="C50" s="160"/>
      <c r="D50" s="160"/>
      <c r="E50" s="17">
        <f t="shared" si="3"/>
        <v>82.849705079999993</v>
      </c>
      <c r="F50" s="17">
        <v>26.178000000000001</v>
      </c>
      <c r="G50" s="17">
        <f t="shared" si="6"/>
        <v>27.617789999999999</v>
      </c>
      <c r="H50" s="17">
        <f t="shared" si="7"/>
        <v>29.053915079999999</v>
      </c>
    </row>
    <row r="51" spans="1:8" ht="25.5" x14ac:dyDescent="0.2">
      <c r="A51" s="157"/>
      <c r="B51" s="31" t="s">
        <v>54</v>
      </c>
      <c r="C51" s="160"/>
      <c r="D51" s="160"/>
      <c r="E51" s="17">
        <f t="shared" si="3"/>
        <v>361.57259555999997</v>
      </c>
      <c r="F51" s="17">
        <v>114.246</v>
      </c>
      <c r="G51" s="17">
        <f t="shared" si="6"/>
        <v>120.52952999999999</v>
      </c>
      <c r="H51" s="17">
        <f t="shared" si="7"/>
        <v>126.79706555999999</v>
      </c>
    </row>
    <row r="52" spans="1:8" ht="38.25" x14ac:dyDescent="0.2">
      <c r="A52" s="157"/>
      <c r="B52" s="31" t="s">
        <v>159</v>
      </c>
      <c r="C52" s="160"/>
      <c r="D52" s="160"/>
      <c r="E52" s="17">
        <f t="shared" si="3"/>
        <v>369.03217057999996</v>
      </c>
      <c r="F52" s="17">
        <v>116.60299999999999</v>
      </c>
      <c r="G52" s="17">
        <f t="shared" si="6"/>
        <v>123.01616499999999</v>
      </c>
      <c r="H52" s="17">
        <f t="shared" si="7"/>
        <v>129.41300558</v>
      </c>
    </row>
    <row r="53" spans="1:8" ht="12.75" customHeight="1" x14ac:dyDescent="0.2">
      <c r="A53" s="156" t="s">
        <v>55</v>
      </c>
      <c r="B53" s="31"/>
      <c r="C53" s="159" t="s">
        <v>140</v>
      </c>
      <c r="D53" s="159" t="s">
        <v>17</v>
      </c>
      <c r="E53" s="96">
        <f t="shared" ref="E53:E64" si="8">F53+G53+H53</f>
        <v>783084.26894409978</v>
      </c>
      <c r="F53" s="96">
        <f>SUM(F54:F64)</f>
        <v>247430.93499999997</v>
      </c>
      <c r="G53" s="96">
        <f>SUM(G54:G64)</f>
        <v>261039.63642499995</v>
      </c>
      <c r="H53" s="96">
        <f>SUM(H54:H64)</f>
        <v>274613.69751909992</v>
      </c>
    </row>
    <row r="54" spans="1:8" x14ac:dyDescent="0.2">
      <c r="A54" s="157"/>
      <c r="B54" s="31" t="s">
        <v>87</v>
      </c>
      <c r="C54" s="160"/>
      <c r="D54" s="160"/>
      <c r="E54" s="17">
        <f t="shared" si="8"/>
        <v>505468.37053545984</v>
      </c>
      <c r="F54" s="17">
        <f>160484.411-771.7</f>
        <v>159712.71099999998</v>
      </c>
      <c r="G54" s="17">
        <f t="shared" si="6"/>
        <v>168496.91010499996</v>
      </c>
      <c r="H54" s="17">
        <f t="shared" si="7"/>
        <v>177258.74943045995</v>
      </c>
    </row>
    <row r="55" spans="1:8" x14ac:dyDescent="0.2">
      <c r="A55" s="157"/>
      <c r="B55" s="31" t="s">
        <v>139</v>
      </c>
      <c r="C55" s="160"/>
      <c r="D55" s="160"/>
      <c r="E55" s="17">
        <f t="shared" si="8"/>
        <v>70365.854677659998</v>
      </c>
      <c r="F55" s="17">
        <v>22233.481</v>
      </c>
      <c r="G55" s="17">
        <f t="shared" si="6"/>
        <v>23456.322454999998</v>
      </c>
      <c r="H55" s="17">
        <f t="shared" si="7"/>
        <v>24676.05122266</v>
      </c>
    </row>
    <row r="56" spans="1:8" ht="25.5" x14ac:dyDescent="0.2">
      <c r="A56" s="157"/>
      <c r="B56" s="31" t="s">
        <v>112</v>
      </c>
      <c r="C56" s="160"/>
      <c r="D56" s="160"/>
      <c r="E56" s="17">
        <f t="shared" si="8"/>
        <v>47236.409001359993</v>
      </c>
      <c r="F56" s="17">
        <v>14925.276</v>
      </c>
      <c r="G56" s="17">
        <f t="shared" si="6"/>
        <v>15746.166179999998</v>
      </c>
      <c r="H56" s="17">
        <f t="shared" si="7"/>
        <v>16564.966821359998</v>
      </c>
    </row>
    <row r="57" spans="1:8" ht="25.5" x14ac:dyDescent="0.2">
      <c r="A57" s="157"/>
      <c r="B57" s="31" t="s">
        <v>90</v>
      </c>
      <c r="C57" s="160"/>
      <c r="D57" s="160"/>
      <c r="E57" s="17">
        <f t="shared" si="8"/>
        <v>1998.3274174599997</v>
      </c>
      <c r="F57" s="17">
        <v>631.41099999999994</v>
      </c>
      <c r="G57" s="17">
        <f t="shared" si="6"/>
        <v>666.13860499999987</v>
      </c>
      <c r="H57" s="17">
        <f t="shared" si="7"/>
        <v>700.77781245999995</v>
      </c>
    </row>
    <row r="58" spans="1:8" ht="26.25" customHeight="1" x14ac:dyDescent="0.2">
      <c r="A58" s="157"/>
      <c r="B58" s="31" t="s">
        <v>20</v>
      </c>
      <c r="C58" s="160"/>
      <c r="D58" s="160"/>
      <c r="E58" s="17">
        <f t="shared" si="8"/>
        <v>9780.1136692</v>
      </c>
      <c r="F58" s="17">
        <v>3090.22</v>
      </c>
      <c r="G58" s="17">
        <f t="shared" si="6"/>
        <v>3260.1820999999995</v>
      </c>
      <c r="H58" s="17">
        <f t="shared" si="7"/>
        <v>3429.7115691999998</v>
      </c>
    </row>
    <row r="59" spans="1:8" ht="38.25" x14ac:dyDescent="0.2">
      <c r="A59" s="157"/>
      <c r="B59" s="31" t="s">
        <v>160</v>
      </c>
      <c r="C59" s="160"/>
      <c r="D59" s="160"/>
      <c r="E59" s="17">
        <f>F59+G59+H59</f>
        <v>779.63477725999996</v>
      </c>
      <c r="F59" s="17">
        <v>246.34100000000001</v>
      </c>
      <c r="G59" s="17">
        <f t="shared" si="6"/>
        <v>259.88975499999998</v>
      </c>
      <c r="H59" s="17">
        <f t="shared" si="7"/>
        <v>273.40402225999998</v>
      </c>
    </row>
    <row r="60" spans="1:8" ht="15.75" customHeight="1" x14ac:dyDescent="0.2">
      <c r="A60" s="157"/>
      <c r="B60" s="31" t="s">
        <v>32</v>
      </c>
      <c r="C60" s="160"/>
      <c r="D60" s="160"/>
      <c r="E60" s="17">
        <f>F60+G60+H60</f>
        <v>131845.5831849</v>
      </c>
      <c r="F60" s="17">
        <f>40000+1659.215</f>
        <v>41659.214999999997</v>
      </c>
      <c r="G60" s="17">
        <f t="shared" si="6"/>
        <v>43950.471824999993</v>
      </c>
      <c r="H60" s="17">
        <f t="shared" si="7"/>
        <v>46235.896359899998</v>
      </c>
    </row>
    <row r="61" spans="1:8" ht="25.5" x14ac:dyDescent="0.2">
      <c r="A61" s="157"/>
      <c r="B61" s="31" t="s">
        <v>56</v>
      </c>
      <c r="C61" s="160"/>
      <c r="D61" s="160"/>
      <c r="E61" s="17">
        <f t="shared" si="8"/>
        <v>7690.2046979199995</v>
      </c>
      <c r="F61" s="17">
        <v>2429.8719999999998</v>
      </c>
      <c r="G61" s="17">
        <f t="shared" si="6"/>
        <v>2563.5149599999995</v>
      </c>
      <c r="H61" s="17">
        <f t="shared" si="7"/>
        <v>2696.8177379199997</v>
      </c>
    </row>
    <row r="62" spans="1:8" ht="38.25" x14ac:dyDescent="0.2">
      <c r="A62" s="157"/>
      <c r="B62" s="31" t="s">
        <v>158</v>
      </c>
      <c r="C62" s="160"/>
      <c r="D62" s="160"/>
      <c r="E62" s="17">
        <f>F62+G62+H62</f>
        <v>158.24299999999999</v>
      </c>
      <c r="F62" s="17">
        <v>50</v>
      </c>
      <c r="G62" s="17">
        <f t="shared" si="6"/>
        <v>52.75</v>
      </c>
      <c r="H62" s="17">
        <f t="shared" si="7"/>
        <v>55.493000000000002</v>
      </c>
    </row>
    <row r="63" spans="1:8" x14ac:dyDescent="0.2">
      <c r="A63" s="157"/>
      <c r="B63" s="31" t="s">
        <v>57</v>
      </c>
      <c r="C63" s="160"/>
      <c r="D63" s="160"/>
      <c r="E63" s="17">
        <f t="shared" si="8"/>
        <v>158.24299999999999</v>
      </c>
      <c r="F63" s="17">
        <v>50</v>
      </c>
      <c r="G63" s="17">
        <f t="shared" si="6"/>
        <v>52.75</v>
      </c>
      <c r="H63" s="17">
        <f t="shared" si="7"/>
        <v>55.493000000000002</v>
      </c>
    </row>
    <row r="64" spans="1:8" ht="25.5" x14ac:dyDescent="0.2">
      <c r="A64" s="157"/>
      <c r="B64" s="138" t="s">
        <v>41</v>
      </c>
      <c r="C64" s="160"/>
      <c r="D64" s="160"/>
      <c r="E64" s="17">
        <f t="shared" si="8"/>
        <v>7603.2849828799999</v>
      </c>
      <c r="F64" s="17">
        <v>2402.4079999999999</v>
      </c>
      <c r="G64" s="17">
        <f t="shared" si="6"/>
        <v>2534.5404399999998</v>
      </c>
      <c r="H64" s="17">
        <f t="shared" si="7"/>
        <v>2666.3365428799998</v>
      </c>
    </row>
    <row r="65" spans="1:8" ht="12.75" customHeight="1" x14ac:dyDescent="0.2">
      <c r="A65" s="163" t="s">
        <v>59</v>
      </c>
      <c r="B65" s="138"/>
      <c r="C65" s="162" t="s">
        <v>140</v>
      </c>
      <c r="D65" s="162" t="s">
        <v>17</v>
      </c>
      <c r="E65" s="96">
        <f t="shared" ref="E65:E76" si="9">F65+G65+H65</f>
        <v>586443.31795836007</v>
      </c>
      <c r="F65" s="96">
        <f>SUM(F66:F76)</f>
        <v>187145.22600000002</v>
      </c>
      <c r="G65" s="96">
        <f>SUM(G66:G76)</f>
        <v>194589.71343</v>
      </c>
      <c r="H65" s="96">
        <f>SUM(H66:H76)</f>
        <v>204708.37852836002</v>
      </c>
    </row>
    <row r="66" spans="1:8" ht="38.25" x14ac:dyDescent="0.2">
      <c r="A66" s="163"/>
      <c r="B66" s="31" t="s">
        <v>108</v>
      </c>
      <c r="C66" s="162"/>
      <c r="D66" s="162"/>
      <c r="E66" s="17">
        <f>F66+G66+H66</f>
        <v>370001.70645184006</v>
      </c>
      <c r="F66" s="17">
        <f>119946.229-2600-436.885</f>
        <v>116909.34400000001</v>
      </c>
      <c r="G66" s="17">
        <f t="shared" si="6"/>
        <v>123339.35792000001</v>
      </c>
      <c r="H66" s="17">
        <f t="shared" si="7"/>
        <v>129753.00453184002</v>
      </c>
    </row>
    <row r="67" spans="1:8" ht="25.5" x14ac:dyDescent="0.2">
      <c r="A67" s="163"/>
      <c r="B67" s="31" t="s">
        <v>42</v>
      </c>
      <c r="C67" s="162"/>
      <c r="D67" s="162"/>
      <c r="E67" s="17">
        <f t="shared" si="9"/>
        <v>204707.14201817999</v>
      </c>
      <c r="F67" s="17">
        <f>64314.562+366.701</f>
        <v>64681.262999999999</v>
      </c>
      <c r="G67" s="17">
        <f t="shared" si="6"/>
        <v>68238.732464999994</v>
      </c>
      <c r="H67" s="17">
        <f t="shared" si="7"/>
        <v>71787.146553179991</v>
      </c>
    </row>
    <row r="68" spans="1:8" ht="38.25" x14ac:dyDescent="0.2">
      <c r="A68" s="163"/>
      <c r="B68" s="138" t="s">
        <v>156</v>
      </c>
      <c r="C68" s="162"/>
      <c r="D68" s="162"/>
      <c r="E68" s="17">
        <f>F68+G68+H68</f>
        <v>613.63470540000003</v>
      </c>
      <c r="F68" s="17">
        <f>225.352-31.462</f>
        <v>193.89000000000001</v>
      </c>
      <c r="G68" s="17">
        <f t="shared" si="6"/>
        <v>204.55395000000001</v>
      </c>
      <c r="H68" s="17">
        <f t="shared" si="7"/>
        <v>215.19075540000003</v>
      </c>
    </row>
    <row r="69" spans="1:8" x14ac:dyDescent="0.2">
      <c r="A69" s="163"/>
      <c r="B69" s="138" t="s">
        <v>201</v>
      </c>
      <c r="C69" s="162"/>
      <c r="D69" s="162"/>
      <c r="E69" s="17">
        <f>F69+G69+H69</f>
        <v>2000</v>
      </c>
      <c r="F69" s="17">
        <v>2000</v>
      </c>
      <c r="G69" s="17"/>
      <c r="H69" s="17"/>
    </row>
    <row r="70" spans="1:8" ht="25.5" x14ac:dyDescent="0.2">
      <c r="A70" s="163"/>
      <c r="B70" s="138" t="s">
        <v>203</v>
      </c>
      <c r="C70" s="162"/>
      <c r="D70" s="162"/>
      <c r="E70" s="17">
        <f>F70+G70+H70</f>
        <v>700</v>
      </c>
      <c r="F70" s="17">
        <v>700</v>
      </c>
      <c r="G70" s="17"/>
      <c r="H70" s="17"/>
    </row>
    <row r="71" spans="1:8" x14ac:dyDescent="0.2">
      <c r="A71" s="163"/>
      <c r="B71" s="31" t="s">
        <v>163</v>
      </c>
      <c r="C71" s="162"/>
      <c r="D71" s="162"/>
      <c r="E71" s="17">
        <f t="shared" si="9"/>
        <v>4747.29</v>
      </c>
      <c r="F71" s="17">
        <v>1500</v>
      </c>
      <c r="G71" s="17">
        <f t="shared" si="6"/>
        <v>1582.5</v>
      </c>
      <c r="H71" s="17">
        <f t="shared" si="7"/>
        <v>1664.79</v>
      </c>
    </row>
    <row r="72" spans="1:8" ht="25.5" x14ac:dyDescent="0.2">
      <c r="A72" s="163"/>
      <c r="B72" s="31" t="s">
        <v>109</v>
      </c>
      <c r="C72" s="162"/>
      <c r="D72" s="162"/>
      <c r="E72" s="17">
        <f t="shared" si="9"/>
        <v>508.68478293999999</v>
      </c>
      <c r="F72" s="17">
        <v>160.72900000000001</v>
      </c>
      <c r="G72" s="17">
        <f t="shared" si="6"/>
        <v>169.569095</v>
      </c>
      <c r="H72" s="17">
        <f t="shared" si="7"/>
        <v>178.38668794</v>
      </c>
    </row>
    <row r="73" spans="1:8" ht="25.5" x14ac:dyDescent="0.2">
      <c r="A73" s="163"/>
      <c r="B73" s="31" t="s">
        <v>202</v>
      </c>
      <c r="C73" s="162"/>
      <c r="D73" s="162"/>
      <c r="E73" s="17">
        <f t="shared" si="9"/>
        <v>2215.402</v>
      </c>
      <c r="F73" s="17">
        <v>700</v>
      </c>
      <c r="G73" s="17">
        <f t="shared" si="6"/>
        <v>738.5</v>
      </c>
      <c r="H73" s="17">
        <f t="shared" si="7"/>
        <v>776.90200000000004</v>
      </c>
    </row>
    <row r="74" spans="1:8" ht="25.5" x14ac:dyDescent="0.2">
      <c r="A74" s="163"/>
      <c r="B74" s="31" t="s">
        <v>164</v>
      </c>
      <c r="C74" s="162"/>
      <c r="D74" s="162"/>
      <c r="E74" s="17">
        <f>F74+G74+H74</f>
        <v>949.45800000000008</v>
      </c>
      <c r="F74" s="17">
        <v>300</v>
      </c>
      <c r="G74" s="17">
        <f t="shared" si="6"/>
        <v>316.5</v>
      </c>
      <c r="H74" s="17">
        <f t="shared" si="7"/>
        <v>332.95800000000003</v>
      </c>
    </row>
    <row r="75" spans="1:8" ht="38.25" hidden="1" x14ac:dyDescent="0.2">
      <c r="A75" s="163"/>
      <c r="B75" s="31" t="s">
        <v>165</v>
      </c>
      <c r="C75" s="162"/>
      <c r="D75" s="162"/>
      <c r="E75" s="17">
        <f>F75+G75+H75</f>
        <v>0</v>
      </c>
      <c r="F75" s="17">
        <f>300-300</f>
        <v>0</v>
      </c>
      <c r="G75" s="17">
        <f t="shared" si="6"/>
        <v>0</v>
      </c>
      <c r="H75" s="17">
        <f t="shared" si="7"/>
        <v>0</v>
      </c>
    </row>
    <row r="76" spans="1:8" hidden="1" x14ac:dyDescent="0.2">
      <c r="A76" s="163"/>
      <c r="B76" s="31" t="s">
        <v>166</v>
      </c>
      <c r="C76" s="162"/>
      <c r="D76" s="162"/>
      <c r="E76" s="17">
        <f t="shared" si="9"/>
        <v>0</v>
      </c>
      <c r="F76" s="17">
        <f>500-500</f>
        <v>0</v>
      </c>
      <c r="G76" s="17">
        <f t="shared" si="6"/>
        <v>0</v>
      </c>
      <c r="H76" s="17">
        <f t="shared" si="7"/>
        <v>0</v>
      </c>
    </row>
    <row r="77" spans="1:8" ht="13.5" customHeight="1" x14ac:dyDescent="0.2">
      <c r="A77" s="156" t="s">
        <v>167</v>
      </c>
      <c r="B77" s="31"/>
      <c r="C77" s="159" t="s">
        <v>140</v>
      </c>
      <c r="D77" s="159" t="s">
        <v>17</v>
      </c>
      <c r="E77" s="96">
        <f>SUM(F77:H77)</f>
        <v>3497.0777194799994</v>
      </c>
      <c r="F77" s="96">
        <f>F78+F79+F80</f>
        <v>1540.4289999999999</v>
      </c>
      <c r="G77" s="96">
        <f>SUM(G79:G80)</f>
        <v>1097.652595</v>
      </c>
      <c r="H77" s="96">
        <f>SUM(H80:H80)</f>
        <v>858.99612447999993</v>
      </c>
    </row>
    <row r="78" spans="1:8" ht="13.5" customHeight="1" x14ac:dyDescent="0.2">
      <c r="A78" s="157"/>
      <c r="B78" s="31" t="s">
        <v>200</v>
      </c>
      <c r="C78" s="160"/>
      <c r="D78" s="160"/>
      <c r="E78" s="17">
        <f>SUM(F78:H78)</f>
        <v>1027.5</v>
      </c>
      <c r="F78" s="17">
        <v>500</v>
      </c>
      <c r="G78" s="17">
        <f>F78*1.055</f>
        <v>527.5</v>
      </c>
      <c r="H78" s="17">
        <f>G76*1.052</f>
        <v>0</v>
      </c>
    </row>
    <row r="79" spans="1:8" ht="26.25" customHeight="1" x14ac:dyDescent="0.2">
      <c r="A79" s="157"/>
      <c r="B79" s="31" t="s">
        <v>168</v>
      </c>
      <c r="C79" s="160"/>
      <c r="D79" s="160"/>
      <c r="E79" s="17">
        <v>0</v>
      </c>
      <c r="F79" s="17">
        <v>773.96799999999996</v>
      </c>
      <c r="G79" s="17">
        <f>F79*1.055</f>
        <v>816.53623999999991</v>
      </c>
      <c r="H79" s="17">
        <f>G77*1.052</f>
        <v>1154.73052994</v>
      </c>
    </row>
    <row r="80" spans="1:8" ht="33.75" customHeight="1" x14ac:dyDescent="0.2">
      <c r="A80" s="158"/>
      <c r="B80" s="31" t="s">
        <v>169</v>
      </c>
      <c r="C80" s="161"/>
      <c r="D80" s="161"/>
      <c r="E80" s="17">
        <v>0</v>
      </c>
      <c r="F80" s="17">
        <v>266.46100000000001</v>
      </c>
      <c r="G80" s="17">
        <f>F80*1.055</f>
        <v>281.116355</v>
      </c>
      <c r="H80" s="17">
        <f>G79*1.052</f>
        <v>858.99612447999993</v>
      </c>
    </row>
    <row r="81" spans="1:8" ht="13.5" hidden="1" customHeight="1" x14ac:dyDescent="0.2">
      <c r="A81" s="164" t="s">
        <v>204</v>
      </c>
      <c r="B81" s="165"/>
      <c r="C81" s="165"/>
      <c r="D81" s="165"/>
      <c r="E81" s="165"/>
      <c r="F81" s="165"/>
      <c r="G81" s="165"/>
      <c r="H81" s="166"/>
    </row>
    <row r="82" spans="1:8" ht="13.5" hidden="1" customHeight="1" x14ac:dyDescent="0.2">
      <c r="A82" s="121"/>
      <c r="B82" s="121"/>
      <c r="C82" s="159" t="s">
        <v>140</v>
      </c>
      <c r="D82" s="159" t="s">
        <v>17</v>
      </c>
      <c r="E82" s="96">
        <f>SUM(F82:H82)</f>
        <v>0</v>
      </c>
      <c r="F82" s="36">
        <f>SUM(F83:F86)</f>
        <v>0</v>
      </c>
      <c r="G82" s="36">
        <f>SUM(G83:G86)</f>
        <v>0</v>
      </c>
      <c r="H82" s="36">
        <f>SUM(H83:H86)</f>
        <v>0</v>
      </c>
    </row>
    <row r="83" spans="1:8" ht="51" hidden="1" customHeight="1" x14ac:dyDescent="0.2">
      <c r="A83" s="122" t="s">
        <v>204</v>
      </c>
      <c r="B83" s="42" t="s">
        <v>205</v>
      </c>
      <c r="C83" s="160"/>
      <c r="D83" s="160"/>
      <c r="E83" s="17">
        <f>SUM(F83:H83)</f>
        <v>0</v>
      </c>
      <c r="F83" s="112">
        <f>277.5-277.5</f>
        <v>0</v>
      </c>
      <c r="G83" s="17">
        <f>F83*1.055</f>
        <v>0</v>
      </c>
      <c r="H83" s="17">
        <f>G81*1.052</f>
        <v>0</v>
      </c>
    </row>
    <row r="84" spans="1:8" ht="28.5" hidden="1" customHeight="1" x14ac:dyDescent="0.2">
      <c r="A84" s="123"/>
      <c r="B84" s="35" t="s">
        <v>206</v>
      </c>
      <c r="C84" s="160"/>
      <c r="D84" s="160"/>
      <c r="E84" s="17">
        <f>SUM(F84:H84)</f>
        <v>0</v>
      </c>
      <c r="F84" s="37">
        <f>280-280</f>
        <v>0</v>
      </c>
      <c r="G84" s="17">
        <f>F84*1.055</f>
        <v>0</v>
      </c>
      <c r="H84" s="17">
        <f>G82*1.052</f>
        <v>0</v>
      </c>
    </row>
    <row r="85" spans="1:8" ht="21.75" hidden="1" customHeight="1" x14ac:dyDescent="0.2">
      <c r="A85" s="123"/>
      <c r="B85" s="35" t="s">
        <v>207</v>
      </c>
      <c r="C85" s="160"/>
      <c r="D85" s="160"/>
      <c r="E85" s="17">
        <f>SUM(F85:H85)</f>
        <v>0</v>
      </c>
      <c r="F85" s="37">
        <f>300-300</f>
        <v>0</v>
      </c>
      <c r="G85" s="17">
        <f>F85*1.055</f>
        <v>0</v>
      </c>
      <c r="H85" s="17">
        <f>G83*1.052</f>
        <v>0</v>
      </c>
    </row>
    <row r="86" spans="1:8" ht="28.5" hidden="1" customHeight="1" x14ac:dyDescent="0.2">
      <c r="A86" s="134"/>
      <c r="B86" s="35" t="s">
        <v>208</v>
      </c>
      <c r="C86" s="161"/>
      <c r="D86" s="161"/>
      <c r="E86" s="17">
        <f>SUM(F86:H86)</f>
        <v>0</v>
      </c>
      <c r="F86" s="37">
        <f>300-300</f>
        <v>0</v>
      </c>
      <c r="G86" s="17">
        <f>F86*1.055</f>
        <v>0</v>
      </c>
      <c r="H86" s="17">
        <f>G84*1.052</f>
        <v>0</v>
      </c>
    </row>
    <row r="87" spans="1:8" x14ac:dyDescent="0.2">
      <c r="A87" s="168" t="s">
        <v>64</v>
      </c>
      <c r="B87" s="168"/>
      <c r="C87" s="168"/>
      <c r="D87" s="168"/>
      <c r="E87" s="168"/>
      <c r="F87" s="168"/>
      <c r="G87" s="168"/>
      <c r="H87" s="168"/>
    </row>
    <row r="88" spans="1:8" ht="24.75" customHeight="1" x14ac:dyDescent="0.2">
      <c r="A88" s="177" t="s">
        <v>65</v>
      </c>
      <c r="B88" s="121"/>
      <c r="C88" s="159" t="s">
        <v>140</v>
      </c>
      <c r="D88" s="159" t="s">
        <v>17</v>
      </c>
      <c r="E88" s="96">
        <f>F88+G88+H88</f>
        <v>2910.7723797600001</v>
      </c>
      <c r="F88" s="96">
        <f>F89</f>
        <v>919.71600000000001</v>
      </c>
      <c r="G88" s="96">
        <f>G89</f>
        <v>970.3003799999999</v>
      </c>
      <c r="H88" s="96">
        <f>H89</f>
        <v>1020.7559997599999</v>
      </c>
    </row>
    <row r="89" spans="1:8" ht="56.25" customHeight="1" x14ac:dyDescent="0.2">
      <c r="A89" s="178"/>
      <c r="B89" s="32" t="s">
        <v>66</v>
      </c>
      <c r="C89" s="160"/>
      <c r="D89" s="160"/>
      <c r="E89" s="23">
        <f>F89+G89+H89</f>
        <v>2910.7723797600001</v>
      </c>
      <c r="F89" s="23">
        <v>919.71600000000001</v>
      </c>
      <c r="G89" s="23">
        <f>F89*1.055</f>
        <v>970.3003799999999</v>
      </c>
      <c r="H89" s="23">
        <f>G89*1.052</f>
        <v>1020.7559997599999</v>
      </c>
    </row>
    <row r="90" spans="1:8" x14ac:dyDescent="0.2">
      <c r="A90" s="168" t="s">
        <v>106</v>
      </c>
      <c r="B90" s="168"/>
      <c r="C90" s="168"/>
      <c r="D90" s="168"/>
      <c r="E90" s="168"/>
      <c r="F90" s="168"/>
      <c r="G90" s="168"/>
      <c r="H90" s="168"/>
    </row>
    <row r="91" spans="1:8" x14ac:dyDescent="0.2">
      <c r="A91" s="156" t="s">
        <v>63</v>
      </c>
      <c r="B91" s="121"/>
      <c r="C91" s="159" t="s">
        <v>140</v>
      </c>
      <c r="D91" s="159" t="s">
        <v>17</v>
      </c>
      <c r="E91" s="96">
        <f>F91+G91+H91</f>
        <v>807.03929999999991</v>
      </c>
      <c r="F91" s="96">
        <f>F92</f>
        <v>255</v>
      </c>
      <c r="G91" s="96">
        <f>G92</f>
        <v>269.02499999999998</v>
      </c>
      <c r="H91" s="96">
        <f>H92</f>
        <v>283.01429999999999</v>
      </c>
    </row>
    <row r="92" spans="1:8" ht="67.5" customHeight="1" x14ac:dyDescent="0.2">
      <c r="A92" s="157"/>
      <c r="B92" s="138" t="s">
        <v>62</v>
      </c>
      <c r="C92" s="160"/>
      <c r="D92" s="160"/>
      <c r="E92" s="17">
        <f>F92+G92+H92</f>
        <v>807.03929999999991</v>
      </c>
      <c r="F92" s="17">
        <v>255</v>
      </c>
      <c r="G92" s="23">
        <f>F92*1.055</f>
        <v>269.02499999999998</v>
      </c>
      <c r="H92" s="23">
        <f>G92*1.052</f>
        <v>283.01429999999999</v>
      </c>
    </row>
    <row r="93" spans="1:8" x14ac:dyDescent="0.2">
      <c r="A93" s="168" t="s">
        <v>107</v>
      </c>
      <c r="B93" s="168"/>
      <c r="C93" s="168"/>
      <c r="D93" s="168"/>
      <c r="E93" s="168"/>
      <c r="F93" s="168"/>
      <c r="G93" s="168"/>
      <c r="H93" s="168"/>
    </row>
    <row r="94" spans="1:8" x14ac:dyDescent="0.2">
      <c r="A94" s="163" t="s">
        <v>104</v>
      </c>
      <c r="B94" s="138"/>
      <c r="C94" s="162" t="s">
        <v>140</v>
      </c>
      <c r="D94" s="162" t="s">
        <v>17</v>
      </c>
      <c r="E94" s="96">
        <f>F94+G94+H94</f>
        <v>126.59439999999998</v>
      </c>
      <c r="F94" s="96">
        <f>F95</f>
        <v>40</v>
      </c>
      <c r="G94" s="96">
        <f>G95</f>
        <v>42.199999999999996</v>
      </c>
      <c r="H94" s="96">
        <f>H95</f>
        <v>44.394399999999997</v>
      </c>
    </row>
    <row r="95" spans="1:8" ht="42" customHeight="1" x14ac:dyDescent="0.2">
      <c r="A95" s="163"/>
      <c r="B95" s="138" t="s">
        <v>93</v>
      </c>
      <c r="C95" s="162"/>
      <c r="D95" s="162"/>
      <c r="E95" s="17">
        <f>F95+G95+H95</f>
        <v>126.59439999999998</v>
      </c>
      <c r="F95" s="17">
        <v>40</v>
      </c>
      <c r="G95" s="23">
        <f>F95*1.055</f>
        <v>42.199999999999996</v>
      </c>
      <c r="H95" s="23">
        <f>G95*1.052</f>
        <v>44.394399999999997</v>
      </c>
    </row>
    <row r="96" spans="1:8" x14ac:dyDescent="0.2">
      <c r="A96" s="132" t="s">
        <v>74</v>
      </c>
      <c r="B96" s="132"/>
      <c r="C96" s="121"/>
      <c r="D96" s="121"/>
      <c r="E96" s="96">
        <f>E20+E28+E42+E48+E53+E65+E77+E88+E91+E94+E82+E17</f>
        <v>2170925.2997452794</v>
      </c>
      <c r="F96" s="96">
        <f>F20+F28+F42+F48+F53+F65+F77+F88+F91+F94+F82+F17</f>
        <v>688468.45900000003</v>
      </c>
      <c r="G96" s="96">
        <f t="shared" ref="G96:H96" si="10">G20+G28+G42+G48+G53+G65+G77+G88+G91+G94+G82+G17</f>
        <v>722588.97424499993</v>
      </c>
      <c r="H96" s="96">
        <f t="shared" si="10"/>
        <v>759867.86650027998</v>
      </c>
    </row>
    <row r="97" spans="1:8" x14ac:dyDescent="0.2">
      <c r="A97" s="33"/>
      <c r="B97" s="33"/>
      <c r="C97" s="34"/>
      <c r="D97" s="34"/>
      <c r="E97" s="34"/>
      <c r="F97" s="19"/>
      <c r="G97" s="34"/>
      <c r="H97" s="34"/>
    </row>
    <row r="98" spans="1:8" x14ac:dyDescent="0.2">
      <c r="A98" s="33"/>
      <c r="B98" s="33"/>
      <c r="C98" s="34"/>
      <c r="D98" s="34"/>
      <c r="E98" s="34"/>
      <c r="F98" s="19"/>
      <c r="G98" s="34"/>
      <c r="H98" s="34"/>
    </row>
    <row r="99" spans="1:8" ht="23.25" x14ac:dyDescent="0.2">
      <c r="A99" s="169" t="s">
        <v>75</v>
      </c>
      <c r="B99" s="169"/>
      <c r="C99" s="129"/>
      <c r="D99" s="129"/>
      <c r="E99" s="129"/>
      <c r="F99" s="20"/>
      <c r="G99" s="169" t="s">
        <v>114</v>
      </c>
      <c r="H99" s="169"/>
    </row>
    <row r="100" spans="1:8" s="26" customFormat="1" ht="18.75" x14ac:dyDescent="0.2">
      <c r="A100" s="24"/>
      <c r="B100" s="24"/>
      <c r="C100" s="18"/>
      <c r="D100" s="18"/>
      <c r="E100" s="18"/>
      <c r="F100" s="21"/>
      <c r="G100" s="18"/>
      <c r="H100" s="18"/>
    </row>
    <row r="102" spans="1:8" x14ac:dyDescent="0.2">
      <c r="F102" s="21"/>
      <c r="G102" s="21"/>
    </row>
    <row r="103" spans="1:8" x14ac:dyDescent="0.2">
      <c r="F103" s="21"/>
    </row>
    <row r="104" spans="1:8" x14ac:dyDescent="0.2">
      <c r="F104" s="21"/>
    </row>
    <row r="105" spans="1:8" x14ac:dyDescent="0.2">
      <c r="F105" s="21"/>
    </row>
  </sheetData>
  <mergeCells count="56">
    <mergeCell ref="A81:H81"/>
    <mergeCell ref="C82:C86"/>
    <mergeCell ref="D82:D86"/>
    <mergeCell ref="A87:H87"/>
    <mergeCell ref="C88:C89"/>
    <mergeCell ref="A88:A89"/>
    <mergeCell ref="D88:D89"/>
    <mergeCell ref="G99:H99"/>
    <mergeCell ref="C91:C92"/>
    <mergeCell ref="A99:B99"/>
    <mergeCell ref="D94:D95"/>
    <mergeCell ref="C94:C95"/>
    <mergeCell ref="A94:A95"/>
    <mergeCell ref="A93:H93"/>
    <mergeCell ref="D91:D92"/>
    <mergeCell ref="A91:A92"/>
    <mergeCell ref="A90:H90"/>
    <mergeCell ref="F1:H1"/>
    <mergeCell ref="F2:H2"/>
    <mergeCell ref="F3:H3"/>
    <mergeCell ref="F5:H5"/>
    <mergeCell ref="E13:E14"/>
    <mergeCell ref="A8:H8"/>
    <mergeCell ref="F6:H6"/>
    <mergeCell ref="A9:H9"/>
    <mergeCell ref="A12:A14"/>
    <mergeCell ref="D12:D14"/>
    <mergeCell ref="B12:B14"/>
    <mergeCell ref="C42:C47"/>
    <mergeCell ref="D20:D23"/>
    <mergeCell ref="A16:H16"/>
    <mergeCell ref="A17:A18"/>
    <mergeCell ref="A42:A47"/>
    <mergeCell ref="D42:D47"/>
    <mergeCell ref="C20:C23"/>
    <mergeCell ref="A28:A41"/>
    <mergeCell ref="A20:A23"/>
    <mergeCell ref="A27:H27"/>
    <mergeCell ref="A19:H19"/>
    <mergeCell ref="D28:D41"/>
    <mergeCell ref="C28:C41"/>
    <mergeCell ref="E12:H12"/>
    <mergeCell ref="F13:H13"/>
    <mergeCell ref="C12:C14"/>
    <mergeCell ref="A77:A80"/>
    <mergeCell ref="D77:D80"/>
    <mergeCell ref="D48:D52"/>
    <mergeCell ref="D65:D76"/>
    <mergeCell ref="C65:C76"/>
    <mergeCell ref="C53:C64"/>
    <mergeCell ref="A65:A76"/>
    <mergeCell ref="A48:A52"/>
    <mergeCell ref="D53:D64"/>
    <mergeCell ref="C77:C80"/>
    <mergeCell ref="A53:A64"/>
    <mergeCell ref="C48:C52"/>
  </mergeCells>
  <phoneticPr fontId="0" type="noConversion"/>
  <pageMargins left="1.1811023622047245" right="0.39370078740157483" top="1.1811023622047245" bottom="0.78740157480314965" header="0.19685039370078741" footer="0.19685039370078741"/>
  <pageSetup paperSize="9" scale="79" fitToHeight="30" orientation="landscape" r:id="rId1"/>
  <headerFooter differentFirst="1" alignWithMargins="0">
    <oddHeader>&amp;C
&amp;P</oddHeader>
  </headerFooter>
  <rowBreaks count="2" manualBreakCount="2">
    <brk id="22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9"/>
  <sheetViews>
    <sheetView view="pageBreakPreview" zoomScaleNormal="75" zoomScaleSheetLayoutView="120" workbookViewId="0">
      <selection activeCell="F3" sqref="F3:H3"/>
    </sheetView>
  </sheetViews>
  <sheetFormatPr defaultColWidth="9.140625" defaultRowHeight="12.75" x14ac:dyDescent="0.2"/>
  <cols>
    <col min="1" max="1" width="25.5703125" style="24" customWidth="1"/>
    <col min="2" max="2" width="32.85546875" style="24" customWidth="1"/>
    <col min="3" max="3" width="22.7109375" style="18" customWidth="1"/>
    <col min="4" max="4" width="22.28515625" style="18" customWidth="1"/>
    <col min="5" max="5" width="14.85546875" style="18" customWidth="1"/>
    <col min="6" max="6" width="16.85546875" style="18" customWidth="1"/>
    <col min="7" max="7" width="16.140625" style="18" customWidth="1"/>
    <col min="8" max="8" width="14.5703125" style="18" customWidth="1"/>
    <col min="9" max="9" width="11.7109375" style="24" bestFit="1" customWidth="1"/>
    <col min="10" max="16384" width="9.140625" style="24"/>
  </cols>
  <sheetData>
    <row r="1" spans="1:9" ht="23.25" x14ac:dyDescent="0.2">
      <c r="C1" s="25"/>
      <c r="D1" s="25"/>
      <c r="E1" s="25"/>
      <c r="F1" s="169" t="s">
        <v>110</v>
      </c>
      <c r="G1" s="169"/>
      <c r="H1" s="169"/>
    </row>
    <row r="2" spans="1:9" ht="23.25" x14ac:dyDescent="0.2">
      <c r="C2" s="25"/>
      <c r="D2" s="25"/>
      <c r="E2" s="25"/>
      <c r="F2" s="169" t="s">
        <v>111</v>
      </c>
      <c r="G2" s="169"/>
      <c r="H2" s="169"/>
    </row>
    <row r="3" spans="1:9" ht="23.25" x14ac:dyDescent="0.2">
      <c r="C3" s="25"/>
      <c r="D3" s="25"/>
      <c r="E3" s="25"/>
      <c r="F3" s="239" t="s">
        <v>234</v>
      </c>
      <c r="G3" s="170"/>
      <c r="H3" s="170"/>
    </row>
    <row r="4" spans="1:9" ht="23.25" x14ac:dyDescent="0.2">
      <c r="C4" s="25"/>
      <c r="D4" s="25"/>
      <c r="E4" s="25"/>
      <c r="F4" s="124"/>
      <c r="G4" s="124"/>
      <c r="H4" s="124"/>
    </row>
    <row r="5" spans="1:9" s="26" customFormat="1" ht="25.5" customHeight="1" x14ac:dyDescent="0.2">
      <c r="C5" s="25"/>
      <c r="D5" s="25"/>
      <c r="E5" s="25"/>
      <c r="F5" s="169" t="s">
        <v>151</v>
      </c>
      <c r="G5" s="169"/>
      <c r="H5" s="169"/>
    </row>
    <row r="6" spans="1:9" s="26" customFormat="1" ht="141" customHeight="1" x14ac:dyDescent="0.2">
      <c r="C6" s="27"/>
      <c r="D6" s="27"/>
      <c r="E6" s="27"/>
      <c r="F6" s="172" t="s">
        <v>147</v>
      </c>
      <c r="G6" s="172"/>
      <c r="H6" s="172"/>
    </row>
    <row r="7" spans="1:9" x14ac:dyDescent="0.2">
      <c r="I7" s="28"/>
    </row>
    <row r="8" spans="1:9" s="26" customFormat="1" ht="22.5" x14ac:dyDescent="0.2">
      <c r="A8" s="171" t="s">
        <v>6</v>
      </c>
      <c r="B8" s="171"/>
      <c r="C8" s="171"/>
      <c r="D8" s="171"/>
      <c r="E8" s="171"/>
      <c r="F8" s="171"/>
      <c r="G8" s="171"/>
      <c r="H8" s="171"/>
    </row>
    <row r="9" spans="1:9" s="26" customFormat="1" ht="20.25" x14ac:dyDescent="0.2">
      <c r="A9" s="173" t="s">
        <v>146</v>
      </c>
      <c r="B9" s="173"/>
      <c r="C9" s="173"/>
      <c r="D9" s="173"/>
      <c r="E9" s="173"/>
      <c r="F9" s="173"/>
      <c r="G9" s="173"/>
      <c r="H9" s="173"/>
    </row>
    <row r="10" spans="1:9" s="26" customFormat="1" ht="9.75" customHeight="1" x14ac:dyDescent="0.2">
      <c r="A10" s="130"/>
      <c r="B10" s="130"/>
      <c r="C10" s="130"/>
      <c r="D10" s="130"/>
      <c r="E10" s="130"/>
      <c r="F10" s="130"/>
      <c r="G10" s="130"/>
      <c r="H10" s="130"/>
    </row>
    <row r="12" spans="1:9" s="95" customFormat="1" ht="23.25" customHeight="1" x14ac:dyDescent="0.2">
      <c r="A12" s="167" t="s">
        <v>0</v>
      </c>
      <c r="B12" s="167" t="s">
        <v>1</v>
      </c>
      <c r="C12" s="167" t="s">
        <v>2</v>
      </c>
      <c r="D12" s="167" t="s">
        <v>3</v>
      </c>
      <c r="E12" s="167" t="s">
        <v>71</v>
      </c>
      <c r="F12" s="167"/>
      <c r="G12" s="167"/>
      <c r="H12" s="167"/>
    </row>
    <row r="13" spans="1:9" s="95" customFormat="1" ht="23.25" customHeight="1" x14ac:dyDescent="0.2">
      <c r="A13" s="167"/>
      <c r="B13" s="167"/>
      <c r="C13" s="167"/>
      <c r="D13" s="167"/>
      <c r="E13" s="167" t="s">
        <v>4</v>
      </c>
      <c r="F13" s="167" t="s">
        <v>5</v>
      </c>
      <c r="G13" s="167"/>
      <c r="H13" s="167"/>
    </row>
    <row r="14" spans="1:9" s="95" customFormat="1" x14ac:dyDescent="0.2">
      <c r="A14" s="167"/>
      <c r="B14" s="167"/>
      <c r="C14" s="167"/>
      <c r="D14" s="167"/>
      <c r="E14" s="167"/>
      <c r="F14" s="128">
        <v>2017</v>
      </c>
      <c r="G14" s="128">
        <v>2018</v>
      </c>
      <c r="H14" s="128">
        <v>2019</v>
      </c>
    </row>
    <row r="15" spans="1:9" s="95" customFormat="1" x14ac:dyDescent="0.2">
      <c r="A15" s="128">
        <v>1</v>
      </c>
      <c r="B15" s="128">
        <v>2</v>
      </c>
      <c r="C15" s="128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</row>
    <row r="16" spans="1:9" s="95" customFormat="1" ht="12.75" customHeight="1" x14ac:dyDescent="0.2">
      <c r="A16" s="164" t="s">
        <v>218</v>
      </c>
      <c r="B16" s="165"/>
      <c r="C16" s="165"/>
      <c r="D16" s="165"/>
      <c r="E16" s="165"/>
      <c r="F16" s="165"/>
      <c r="G16" s="165"/>
      <c r="H16" s="166"/>
    </row>
    <row r="17" spans="1:9" s="95" customFormat="1" ht="12.75" customHeight="1" x14ac:dyDescent="0.2">
      <c r="A17" s="156" t="s">
        <v>73</v>
      </c>
      <c r="B17" s="35"/>
      <c r="C17" s="159" t="s">
        <v>30</v>
      </c>
      <c r="D17" s="159" t="s">
        <v>17</v>
      </c>
      <c r="E17" s="96">
        <f>F17+G17+H17</f>
        <v>6000</v>
      </c>
      <c r="F17" s="82">
        <f>F18</f>
        <v>6000</v>
      </c>
      <c r="G17" s="82">
        <f>G18</f>
        <v>0</v>
      </c>
      <c r="H17" s="82">
        <f>H18</f>
        <v>0</v>
      </c>
    </row>
    <row r="18" spans="1:9" s="95" customFormat="1" ht="36.75" customHeight="1" x14ac:dyDescent="0.2">
      <c r="A18" s="158"/>
      <c r="B18" s="35" t="s">
        <v>81</v>
      </c>
      <c r="C18" s="160"/>
      <c r="D18" s="160"/>
      <c r="E18" s="23">
        <f>SUM(F18:H18)</f>
        <v>6000</v>
      </c>
      <c r="F18" s="23">
        <f>6000</f>
        <v>6000</v>
      </c>
      <c r="G18" s="17">
        <v>0</v>
      </c>
      <c r="H18" s="17">
        <v>0</v>
      </c>
    </row>
    <row r="19" spans="1:9" s="95" customFormat="1" ht="12" customHeight="1" x14ac:dyDescent="0.2">
      <c r="A19" s="156" t="s">
        <v>209</v>
      </c>
      <c r="B19" s="35"/>
      <c r="C19" s="160"/>
      <c r="D19" s="160"/>
      <c r="E19" s="84">
        <f>SUM(F19:H19)</f>
        <v>577.5</v>
      </c>
      <c r="F19" s="84">
        <v>577.5</v>
      </c>
      <c r="G19" s="96">
        <v>0</v>
      </c>
      <c r="H19" s="96">
        <v>0</v>
      </c>
    </row>
    <row r="20" spans="1:9" s="95" customFormat="1" ht="34.5" customHeight="1" x14ac:dyDescent="0.2">
      <c r="A20" s="158"/>
      <c r="B20" s="35" t="s">
        <v>81</v>
      </c>
      <c r="C20" s="161"/>
      <c r="D20" s="161"/>
      <c r="E20" s="23">
        <f>SUM(F20:H20)</f>
        <v>577.5</v>
      </c>
      <c r="F20" s="23">
        <v>577.5</v>
      </c>
      <c r="G20" s="17">
        <v>0</v>
      </c>
      <c r="H20" s="17">
        <v>0</v>
      </c>
    </row>
    <row r="21" spans="1:9" s="95" customFormat="1" ht="12.75" customHeight="1" x14ac:dyDescent="0.2">
      <c r="A21" s="156" t="s">
        <v>73</v>
      </c>
      <c r="B21" s="35"/>
      <c r="C21" s="159" t="s">
        <v>197</v>
      </c>
      <c r="D21" s="159" t="s">
        <v>17</v>
      </c>
      <c r="E21" s="96">
        <f>F21+G21+H21</f>
        <v>10317.495000000001</v>
      </c>
      <c r="F21" s="96">
        <f>F22</f>
        <v>10317.495000000001</v>
      </c>
      <c r="G21" s="82">
        <f>G22</f>
        <v>0</v>
      </c>
      <c r="H21" s="82">
        <f>H22</f>
        <v>0</v>
      </c>
    </row>
    <row r="22" spans="1:9" s="95" customFormat="1" ht="34.5" customHeight="1" x14ac:dyDescent="0.2">
      <c r="A22" s="158"/>
      <c r="B22" s="35" t="s">
        <v>81</v>
      </c>
      <c r="C22" s="160"/>
      <c r="D22" s="160"/>
      <c r="E22" s="23">
        <f>SUM(F22:H22)</f>
        <v>10317.495000000001</v>
      </c>
      <c r="F22" s="23">
        <f>10000.655+299.8+17.04</f>
        <v>10317.495000000001</v>
      </c>
      <c r="G22" s="23">
        <v>0</v>
      </c>
      <c r="H22" s="17">
        <v>0</v>
      </c>
    </row>
    <row r="23" spans="1:9" s="95" customFormat="1" ht="13.5" customHeight="1" x14ac:dyDescent="0.2">
      <c r="A23" s="156" t="s">
        <v>209</v>
      </c>
      <c r="B23" s="35"/>
      <c r="C23" s="160"/>
      <c r="D23" s="160"/>
      <c r="E23" s="84">
        <f>SUM(F23:H23)</f>
        <v>300</v>
      </c>
      <c r="F23" s="96">
        <v>300</v>
      </c>
      <c r="G23" s="84">
        <v>0</v>
      </c>
      <c r="H23" s="96">
        <v>0</v>
      </c>
    </row>
    <row r="24" spans="1:9" s="95" customFormat="1" ht="45" customHeight="1" x14ac:dyDescent="0.2">
      <c r="A24" s="158"/>
      <c r="B24" s="35" t="s">
        <v>81</v>
      </c>
      <c r="C24" s="161"/>
      <c r="D24" s="161"/>
      <c r="E24" s="23">
        <f>SUM(F24:H24)</f>
        <v>300</v>
      </c>
      <c r="F24" s="17">
        <v>300</v>
      </c>
      <c r="G24" s="17">
        <v>0</v>
      </c>
      <c r="H24" s="17">
        <v>0</v>
      </c>
    </row>
    <row r="25" spans="1:9" s="95" customFormat="1" ht="12.75" customHeight="1" x14ac:dyDescent="0.2">
      <c r="A25" s="156" t="s">
        <v>73</v>
      </c>
      <c r="B25" s="35"/>
      <c r="C25" s="159" t="s">
        <v>135</v>
      </c>
      <c r="D25" s="159" t="s">
        <v>17</v>
      </c>
      <c r="E25" s="96">
        <f>F25+G25+H25</f>
        <v>9289.18</v>
      </c>
      <c r="F25" s="82">
        <f>F26</f>
        <v>9289.18</v>
      </c>
      <c r="G25" s="82">
        <f>G26</f>
        <v>0</v>
      </c>
      <c r="H25" s="82">
        <f>H26</f>
        <v>0</v>
      </c>
    </row>
    <row r="26" spans="1:9" s="95" customFormat="1" ht="42.75" customHeight="1" x14ac:dyDescent="0.2">
      <c r="A26" s="158"/>
      <c r="B26" s="35" t="s">
        <v>81</v>
      </c>
      <c r="C26" s="161"/>
      <c r="D26" s="161"/>
      <c r="E26" s="23">
        <f t="shared" ref="E26:E33" si="0">SUM(F26:H26)</f>
        <v>9289.18</v>
      </c>
      <c r="F26" s="23">
        <f>9819.67-530.49</f>
        <v>9289.18</v>
      </c>
      <c r="G26" s="23">
        <v>0</v>
      </c>
      <c r="H26" s="17">
        <v>0</v>
      </c>
    </row>
    <row r="27" spans="1:9" s="95" customFormat="1" ht="12" customHeight="1" x14ac:dyDescent="0.2">
      <c r="A27" s="163" t="s">
        <v>73</v>
      </c>
      <c r="B27" s="35"/>
      <c r="C27" s="83"/>
      <c r="D27" s="83"/>
      <c r="E27" s="84">
        <f t="shared" si="0"/>
        <v>6225.9650000000001</v>
      </c>
      <c r="F27" s="84">
        <f>F28+F29</f>
        <v>6225.9650000000001</v>
      </c>
      <c r="G27" s="84">
        <f>G28</f>
        <v>0</v>
      </c>
      <c r="H27" s="84">
        <f>H28</f>
        <v>0</v>
      </c>
    </row>
    <row r="28" spans="1:9" s="95" customFormat="1" ht="48.75" customHeight="1" x14ac:dyDescent="0.2">
      <c r="A28" s="163"/>
      <c r="B28" s="35" t="s">
        <v>81</v>
      </c>
      <c r="C28" s="159" t="s">
        <v>28</v>
      </c>
      <c r="D28" s="182" t="s">
        <v>17</v>
      </c>
      <c r="E28" s="23">
        <f t="shared" si="0"/>
        <v>5925.9650000000001</v>
      </c>
      <c r="F28" s="23">
        <f>6275.965-350</f>
        <v>5925.9650000000001</v>
      </c>
      <c r="G28" s="23">
        <v>0</v>
      </c>
      <c r="H28" s="17">
        <v>0</v>
      </c>
    </row>
    <row r="29" spans="1:9" s="18" customFormat="1" ht="52.5" customHeight="1" x14ac:dyDescent="0.2">
      <c r="A29" s="131" t="s">
        <v>209</v>
      </c>
      <c r="B29" s="35" t="s">
        <v>210</v>
      </c>
      <c r="C29" s="181"/>
      <c r="D29" s="183"/>
      <c r="E29" s="23">
        <f t="shared" si="0"/>
        <v>300</v>
      </c>
      <c r="F29" s="23">
        <v>300</v>
      </c>
      <c r="G29" s="23">
        <v>0</v>
      </c>
      <c r="H29" s="17">
        <v>0</v>
      </c>
    </row>
    <row r="30" spans="1:9" ht="12.75" customHeight="1" x14ac:dyDescent="0.2">
      <c r="A30" s="156" t="s">
        <v>73</v>
      </c>
      <c r="B30" s="35"/>
      <c r="C30" s="83"/>
      <c r="D30" s="125"/>
      <c r="E30" s="84">
        <f t="shared" si="0"/>
        <v>14004.778</v>
      </c>
      <c r="F30" s="84">
        <f>F31</f>
        <v>14004.778</v>
      </c>
      <c r="G30" s="84">
        <f>G31</f>
        <v>0</v>
      </c>
      <c r="H30" s="84">
        <f>H31</f>
        <v>0</v>
      </c>
      <c r="I30" s="100">
        <f>F30+F33+F35+F39+F42+F44+F46</f>
        <v>21425.200999999997</v>
      </c>
    </row>
    <row r="31" spans="1:9" ht="51" x14ac:dyDescent="0.2">
      <c r="A31" s="158"/>
      <c r="B31" s="35" t="s">
        <v>81</v>
      </c>
      <c r="C31" s="125" t="s">
        <v>27</v>
      </c>
      <c r="D31" s="125" t="s">
        <v>17</v>
      </c>
      <c r="E31" s="23">
        <f t="shared" si="0"/>
        <v>14004.778</v>
      </c>
      <c r="F31" s="23">
        <f>14004.778</f>
        <v>14004.778</v>
      </c>
      <c r="G31" s="23">
        <v>0</v>
      </c>
      <c r="H31" s="17">
        <v>0</v>
      </c>
    </row>
    <row r="32" spans="1:9" x14ac:dyDescent="0.2">
      <c r="A32" s="156" t="s">
        <v>73</v>
      </c>
      <c r="B32" s="35"/>
      <c r="C32" s="83"/>
      <c r="D32" s="125"/>
      <c r="E32" s="84">
        <f t="shared" si="0"/>
        <v>5043.8799999999992</v>
      </c>
      <c r="F32" s="84">
        <f>F33</f>
        <v>5043.8799999999992</v>
      </c>
      <c r="G32" s="84">
        <f>G33</f>
        <v>0</v>
      </c>
      <c r="H32" s="84">
        <f>H33</f>
        <v>0</v>
      </c>
    </row>
    <row r="33" spans="1:11" ht="45" customHeight="1" x14ac:dyDescent="0.2">
      <c r="A33" s="158"/>
      <c r="B33" s="35" t="s">
        <v>81</v>
      </c>
      <c r="C33" s="125" t="s">
        <v>31</v>
      </c>
      <c r="D33" s="125" t="s">
        <v>17</v>
      </c>
      <c r="E33" s="23">
        <f t="shared" si="0"/>
        <v>5043.8799999999992</v>
      </c>
      <c r="F33" s="23">
        <f>4956.114+87.766</f>
        <v>5043.8799999999992</v>
      </c>
      <c r="G33" s="23">
        <v>0</v>
      </c>
      <c r="H33" s="17">
        <v>0</v>
      </c>
    </row>
    <row r="34" spans="1:11" x14ac:dyDescent="0.2">
      <c r="A34" s="164" t="s">
        <v>142</v>
      </c>
      <c r="B34" s="165"/>
      <c r="C34" s="165"/>
      <c r="D34" s="165"/>
      <c r="E34" s="165"/>
      <c r="F34" s="165"/>
      <c r="G34" s="165"/>
      <c r="H34" s="166"/>
    </row>
    <row r="35" spans="1:11" ht="12.75" customHeight="1" x14ac:dyDescent="0.2">
      <c r="A35" s="156" t="s">
        <v>170</v>
      </c>
      <c r="B35" s="85"/>
      <c r="C35" s="159" t="s">
        <v>137</v>
      </c>
      <c r="D35" s="159" t="s">
        <v>17</v>
      </c>
      <c r="E35" s="96">
        <f>F35+G35+H35</f>
        <v>396.17400994000002</v>
      </c>
      <c r="F35" s="96">
        <f>F36+F37</f>
        <v>125.179</v>
      </c>
      <c r="G35" s="96">
        <f>G36+G37</f>
        <v>132.06384499999999</v>
      </c>
      <c r="H35" s="96">
        <f>H36+H37</f>
        <v>138.93116494</v>
      </c>
    </row>
    <row r="36" spans="1:11" ht="25.5" x14ac:dyDescent="0.2">
      <c r="A36" s="157"/>
      <c r="B36" s="31" t="s">
        <v>186</v>
      </c>
      <c r="C36" s="160"/>
      <c r="D36" s="160"/>
      <c r="E36" s="17">
        <f>F36+G36+H36</f>
        <v>261.02182849999997</v>
      </c>
      <c r="F36" s="17">
        <v>82.474999999999994</v>
      </c>
      <c r="G36" s="17">
        <f>F36*1.055</f>
        <v>87.011124999999993</v>
      </c>
      <c r="H36" s="17">
        <f>G36*1.052</f>
        <v>91.535703499999997</v>
      </c>
    </row>
    <row r="37" spans="1:11" ht="25.5" x14ac:dyDescent="0.2">
      <c r="A37" s="158"/>
      <c r="B37" s="31" t="s">
        <v>185</v>
      </c>
      <c r="C37" s="161"/>
      <c r="D37" s="161"/>
      <c r="E37" s="17">
        <f>F37+G37+H37</f>
        <v>135.15218143999999</v>
      </c>
      <c r="F37" s="17">
        <v>42.704000000000001</v>
      </c>
      <c r="G37" s="17">
        <f>F37*1.055</f>
        <v>45.052720000000001</v>
      </c>
      <c r="H37" s="17">
        <f>G37*1.052</f>
        <v>47.395461440000005</v>
      </c>
    </row>
    <row r="38" spans="1:11" x14ac:dyDescent="0.2">
      <c r="A38" s="156" t="s">
        <v>55</v>
      </c>
      <c r="B38" s="138"/>
      <c r="C38" s="159" t="s">
        <v>137</v>
      </c>
      <c r="D38" s="159" t="s">
        <v>17</v>
      </c>
      <c r="E38" s="96">
        <f>F38+G38+H38</f>
        <v>400.75039750000002</v>
      </c>
      <c r="F38" s="96">
        <f>F39</f>
        <v>126.625</v>
      </c>
      <c r="G38" s="96">
        <f>SUM(G39:G39)</f>
        <v>133.58937499999999</v>
      </c>
      <c r="H38" s="96">
        <f>SUM(H39:H39)</f>
        <v>140.5360225</v>
      </c>
    </row>
    <row r="39" spans="1:11" ht="13.5" customHeight="1" x14ac:dyDescent="0.2">
      <c r="A39" s="157"/>
      <c r="B39" s="31" t="s">
        <v>25</v>
      </c>
      <c r="C39" s="160"/>
      <c r="D39" s="160"/>
      <c r="E39" s="17">
        <f>SUM(F39:H39)</f>
        <v>400.75039750000002</v>
      </c>
      <c r="F39" s="17">
        <v>126.625</v>
      </c>
      <c r="G39" s="17">
        <f>F39*1.055</f>
        <v>133.58937499999999</v>
      </c>
      <c r="H39" s="17">
        <f>G39*1.052</f>
        <v>140.5360225</v>
      </c>
    </row>
    <row r="40" spans="1:11" ht="16.5" customHeight="1" x14ac:dyDescent="0.2">
      <c r="A40" s="177" t="s">
        <v>61</v>
      </c>
      <c r="B40" s="31"/>
      <c r="C40" s="159" t="s">
        <v>137</v>
      </c>
      <c r="D40" s="159" t="s">
        <v>17</v>
      </c>
      <c r="E40" s="96">
        <f t="shared" ref="E40:E50" si="1">F40+G40+H40</f>
        <v>7782.5180229199996</v>
      </c>
      <c r="F40" s="96">
        <f>F41+F42+F43</f>
        <v>2458.5529999999999</v>
      </c>
      <c r="G40" s="96">
        <f>G41+G42+G43</f>
        <v>2593.7734149999997</v>
      </c>
      <c r="H40" s="96">
        <f>H41+H42+H43</f>
        <v>2730.19160792</v>
      </c>
    </row>
    <row r="41" spans="1:11" ht="22.5" customHeight="1" x14ac:dyDescent="0.2">
      <c r="A41" s="178"/>
      <c r="B41" s="31" t="s">
        <v>191</v>
      </c>
      <c r="C41" s="160"/>
      <c r="D41" s="160"/>
      <c r="E41" s="17">
        <f t="shared" si="1"/>
        <v>52.498697680000006</v>
      </c>
      <c r="F41" s="17">
        <v>16.588000000000001</v>
      </c>
      <c r="G41" s="17">
        <f>F41*1.055</f>
        <v>17.500340000000001</v>
      </c>
      <c r="H41" s="17">
        <f>G41*1.052</f>
        <v>18.410357680000001</v>
      </c>
    </row>
    <row r="42" spans="1:11" ht="12.75" customHeight="1" x14ac:dyDescent="0.2">
      <c r="A42" s="178"/>
      <c r="B42" s="31" t="s">
        <v>26</v>
      </c>
      <c r="C42" s="160"/>
      <c r="D42" s="160"/>
      <c r="E42" s="17">
        <f t="shared" si="1"/>
        <v>6186.5702173400005</v>
      </c>
      <c r="F42" s="86">
        <v>1954.769</v>
      </c>
      <c r="G42" s="17">
        <f>F42*1.055</f>
        <v>2062.2812949999998</v>
      </c>
      <c r="H42" s="17">
        <f>G42*1.052</f>
        <v>2169.51992234</v>
      </c>
    </row>
    <row r="43" spans="1:11" ht="27.75" customHeight="1" x14ac:dyDescent="0.2">
      <c r="A43" s="184"/>
      <c r="B43" s="31" t="s">
        <v>187</v>
      </c>
      <c r="C43" s="161"/>
      <c r="D43" s="161"/>
      <c r="E43" s="17">
        <f t="shared" si="1"/>
        <v>1543.4491078999999</v>
      </c>
      <c r="F43" s="17">
        <v>487.19600000000003</v>
      </c>
      <c r="G43" s="17">
        <f>F43*1.055</f>
        <v>513.99177999999995</v>
      </c>
      <c r="H43" s="17">
        <f>G43*1.055</f>
        <v>542.26132789999997</v>
      </c>
    </row>
    <row r="44" spans="1:11" ht="14.25" customHeight="1" x14ac:dyDescent="0.2">
      <c r="A44" s="156" t="s">
        <v>189</v>
      </c>
      <c r="B44" s="87"/>
      <c r="C44" s="159" t="s">
        <v>137</v>
      </c>
      <c r="D44" s="159" t="s">
        <v>17</v>
      </c>
      <c r="E44" s="96">
        <f>F44+G44+H44</f>
        <v>515.06830556</v>
      </c>
      <c r="F44" s="96">
        <f>F45+F46</f>
        <v>162.74599999999998</v>
      </c>
      <c r="G44" s="96">
        <f>G45+G46</f>
        <v>171.69702999999998</v>
      </c>
      <c r="H44" s="96">
        <f>H45+H46</f>
        <v>180.62527556000001</v>
      </c>
    </row>
    <row r="45" spans="1:11" ht="29.25" customHeight="1" x14ac:dyDescent="0.2">
      <c r="A45" s="157"/>
      <c r="B45" s="31" t="s">
        <v>83</v>
      </c>
      <c r="C45" s="160"/>
      <c r="D45" s="160"/>
      <c r="E45" s="17">
        <f>F45+G45+H45</f>
        <v>492.20535691999999</v>
      </c>
      <c r="F45" s="17">
        <v>155.52199999999999</v>
      </c>
      <c r="G45" s="17">
        <f>F45*1.055</f>
        <v>164.07570999999999</v>
      </c>
      <c r="H45" s="17">
        <f>G45*1.052</f>
        <v>172.60764692000001</v>
      </c>
    </row>
    <row r="46" spans="1:11" ht="15" customHeight="1" x14ac:dyDescent="0.2">
      <c r="A46" s="180"/>
      <c r="B46" s="31" t="s">
        <v>182</v>
      </c>
      <c r="C46" s="181"/>
      <c r="D46" s="181"/>
      <c r="E46" s="17">
        <f>F46+G46+H46</f>
        <v>22.862948639999999</v>
      </c>
      <c r="F46" s="17">
        <v>7.2240000000000002</v>
      </c>
      <c r="G46" s="17">
        <f>F46*1.055</f>
        <v>7.6213199999999999</v>
      </c>
      <c r="H46" s="17">
        <f>G46*1.052</f>
        <v>8.0176286399999999</v>
      </c>
    </row>
    <row r="47" spans="1:11" ht="15" customHeight="1" x14ac:dyDescent="0.2">
      <c r="A47" s="177" t="s">
        <v>60</v>
      </c>
      <c r="B47" s="31"/>
      <c r="C47" s="159" t="s">
        <v>137</v>
      </c>
      <c r="D47" s="159" t="s">
        <v>17</v>
      </c>
      <c r="E47" s="96">
        <f t="shared" si="1"/>
        <v>469.83929130000001</v>
      </c>
      <c r="F47" s="96">
        <f>SUM(F48)</f>
        <v>148.45500000000001</v>
      </c>
      <c r="G47" s="96">
        <f>SUM(G48)</f>
        <v>156.620025</v>
      </c>
      <c r="H47" s="96">
        <f>SUM(H48)</f>
        <v>164.7642663</v>
      </c>
    </row>
    <row r="48" spans="1:11" ht="12.75" customHeight="1" x14ac:dyDescent="0.2">
      <c r="A48" s="179"/>
      <c r="B48" s="31" t="s">
        <v>172</v>
      </c>
      <c r="C48" s="161"/>
      <c r="D48" s="161"/>
      <c r="E48" s="17">
        <f t="shared" si="1"/>
        <v>469.83929130000001</v>
      </c>
      <c r="F48" s="17">
        <v>148.45500000000001</v>
      </c>
      <c r="G48" s="17">
        <f>F48*1.055</f>
        <v>156.620025</v>
      </c>
      <c r="H48" s="17">
        <f>G48*1.052</f>
        <v>164.7642663</v>
      </c>
      <c r="I48" s="100">
        <f>F48+F51+F56+F59-F58</f>
        <v>-362.03899999999999</v>
      </c>
      <c r="J48" s="100"/>
      <c r="K48" s="33"/>
    </row>
    <row r="49" spans="1:9" x14ac:dyDescent="0.2">
      <c r="A49" s="185" t="s">
        <v>121</v>
      </c>
      <c r="B49" s="31"/>
      <c r="C49" s="162" t="s">
        <v>137</v>
      </c>
      <c r="D49" s="162" t="s">
        <v>17</v>
      </c>
      <c r="E49" s="96">
        <f t="shared" si="1"/>
        <v>828.02232179999987</v>
      </c>
      <c r="F49" s="96">
        <f>SUM(F50)</f>
        <v>261.63</v>
      </c>
      <c r="G49" s="96">
        <f>SUM(G50)</f>
        <v>276.01964999999996</v>
      </c>
      <c r="H49" s="96">
        <f>SUM(H50)</f>
        <v>290.37267179999998</v>
      </c>
    </row>
    <row r="50" spans="1:9" ht="25.5" x14ac:dyDescent="0.2">
      <c r="A50" s="185"/>
      <c r="B50" s="31" t="s">
        <v>122</v>
      </c>
      <c r="C50" s="162"/>
      <c r="D50" s="162"/>
      <c r="E50" s="17">
        <f t="shared" si="1"/>
        <v>828.02232179999987</v>
      </c>
      <c r="F50" s="17">
        <v>261.63</v>
      </c>
      <c r="G50" s="17">
        <f>F50*1.055</f>
        <v>276.01964999999996</v>
      </c>
      <c r="H50" s="17">
        <f>G50*1.052</f>
        <v>290.37267179999998</v>
      </c>
    </row>
    <row r="51" spans="1:9" ht="12.75" customHeight="1" x14ac:dyDescent="0.2">
      <c r="A51" s="188" t="s">
        <v>198</v>
      </c>
      <c r="B51" s="88"/>
      <c r="C51" s="182" t="s">
        <v>137</v>
      </c>
      <c r="D51" s="182" t="s">
        <v>17</v>
      </c>
      <c r="E51" s="96">
        <f>F51+G51+H51</f>
        <v>1048.4801396799999</v>
      </c>
      <c r="F51" s="96">
        <f>F52</f>
        <v>331.28800000000001</v>
      </c>
      <c r="G51" s="96">
        <f>G52</f>
        <v>349.50883999999996</v>
      </c>
      <c r="H51" s="96">
        <f>H52</f>
        <v>367.68329968</v>
      </c>
    </row>
    <row r="52" spans="1:9" ht="25.5" x14ac:dyDescent="0.2">
      <c r="A52" s="189"/>
      <c r="B52" s="89" t="s">
        <v>188</v>
      </c>
      <c r="C52" s="193"/>
      <c r="D52" s="194"/>
      <c r="E52" s="23">
        <f>F52+G52+H52</f>
        <v>1048.4801396799999</v>
      </c>
      <c r="F52" s="23">
        <v>331.28800000000001</v>
      </c>
      <c r="G52" s="23">
        <f>F52*1.055</f>
        <v>349.50883999999996</v>
      </c>
      <c r="H52" s="23">
        <f>G52*1.052</f>
        <v>367.68329968</v>
      </c>
    </row>
    <row r="53" spans="1:9" x14ac:dyDescent="0.2">
      <c r="A53" s="163" t="s">
        <v>209</v>
      </c>
      <c r="B53" s="39"/>
      <c r="C53" s="167" t="s">
        <v>137</v>
      </c>
      <c r="D53" s="182" t="s">
        <v>17</v>
      </c>
      <c r="E53" s="96">
        <f>SUM(F53:H53)</f>
        <v>20</v>
      </c>
      <c r="F53" s="96">
        <f>F54</f>
        <v>20</v>
      </c>
      <c r="G53" s="17">
        <v>0</v>
      </c>
      <c r="H53" s="17">
        <v>0</v>
      </c>
    </row>
    <row r="54" spans="1:9" ht="24.75" customHeight="1" x14ac:dyDescent="0.2">
      <c r="A54" s="195"/>
      <c r="B54" s="35" t="s">
        <v>223</v>
      </c>
      <c r="C54" s="167"/>
      <c r="D54" s="196"/>
      <c r="E54" s="17">
        <f>SUM(F54:H54)</f>
        <v>20</v>
      </c>
      <c r="F54" s="17">
        <v>20</v>
      </c>
      <c r="G54" s="17">
        <v>0</v>
      </c>
      <c r="H54" s="17">
        <v>0</v>
      </c>
    </row>
    <row r="55" spans="1:9" x14ac:dyDescent="0.2">
      <c r="A55" s="179" t="s">
        <v>174</v>
      </c>
      <c r="B55" s="133"/>
      <c r="C55" s="161" t="s">
        <v>30</v>
      </c>
      <c r="D55" s="161" t="s">
        <v>17</v>
      </c>
      <c r="E55" s="82">
        <f t="shared" ref="E55:E62" si="2">F55+G55+H55</f>
        <v>792.44296567999993</v>
      </c>
      <c r="F55" s="82">
        <f>SUM(F56:F57)</f>
        <v>250.38800000000001</v>
      </c>
      <c r="G55" s="82">
        <f>SUM(G56:G57)</f>
        <v>264.15933999999999</v>
      </c>
      <c r="H55" s="82">
        <f>SUM(H56:H57)</f>
        <v>277.89562567999997</v>
      </c>
    </row>
    <row r="56" spans="1:9" ht="12.75" customHeight="1" x14ac:dyDescent="0.2">
      <c r="A56" s="185"/>
      <c r="B56" s="50" t="s">
        <v>177</v>
      </c>
      <c r="C56" s="162"/>
      <c r="D56" s="162"/>
      <c r="E56" s="17">
        <f t="shared" si="2"/>
        <v>346.64711579999999</v>
      </c>
      <c r="F56" s="17">
        <v>109.53</v>
      </c>
      <c r="G56" s="17">
        <f>F56*1.055</f>
        <v>115.55414999999999</v>
      </c>
      <c r="H56" s="17">
        <f>G56*1.052</f>
        <v>121.5629658</v>
      </c>
    </row>
    <row r="57" spans="1:9" ht="27" customHeight="1" x14ac:dyDescent="0.2">
      <c r="A57" s="185"/>
      <c r="B57" s="50" t="s">
        <v>171</v>
      </c>
      <c r="C57" s="162"/>
      <c r="D57" s="162"/>
      <c r="E57" s="17">
        <f t="shared" si="2"/>
        <v>445.79584987999999</v>
      </c>
      <c r="F57" s="17">
        <v>140.858</v>
      </c>
      <c r="G57" s="17">
        <f>F57*1.055</f>
        <v>148.60518999999999</v>
      </c>
      <c r="H57" s="17">
        <f>G57*1.052</f>
        <v>156.33265987999999</v>
      </c>
    </row>
    <row r="58" spans="1:9" x14ac:dyDescent="0.2">
      <c r="A58" s="177" t="s">
        <v>61</v>
      </c>
      <c r="B58" s="138"/>
      <c r="C58" s="159" t="s">
        <v>30</v>
      </c>
      <c r="D58" s="159" t="s">
        <v>17</v>
      </c>
      <c r="E58" s="96">
        <f t="shared" si="2"/>
        <v>3023.96676252</v>
      </c>
      <c r="F58" s="96">
        <f>SUM(F59:F62)</f>
        <v>955.48199999999997</v>
      </c>
      <c r="G58" s="96">
        <f>SUM(G59:G62)</f>
        <v>1008.03351</v>
      </c>
      <c r="H58" s="96">
        <f>SUM(H59:H62)</f>
        <v>1060.45125252</v>
      </c>
    </row>
    <row r="59" spans="1:9" ht="12.75" customHeight="1" x14ac:dyDescent="0.2">
      <c r="A59" s="178"/>
      <c r="B59" s="31" t="s">
        <v>191</v>
      </c>
      <c r="C59" s="160"/>
      <c r="D59" s="160"/>
      <c r="E59" s="17">
        <f t="shared" si="2"/>
        <v>13.197466200000001</v>
      </c>
      <c r="F59" s="17">
        <v>4.17</v>
      </c>
      <c r="G59" s="17">
        <f>F59*1.055</f>
        <v>4.3993500000000001</v>
      </c>
      <c r="H59" s="17">
        <f>G59*1.052</f>
        <v>4.6281162</v>
      </c>
    </row>
    <row r="60" spans="1:9" ht="24.75" customHeight="1" x14ac:dyDescent="0.2">
      <c r="A60" s="178"/>
      <c r="B60" s="31" t="s">
        <v>26</v>
      </c>
      <c r="C60" s="160"/>
      <c r="D60" s="160"/>
      <c r="E60" s="17">
        <f t="shared" si="2"/>
        <v>607.65311999999994</v>
      </c>
      <c r="F60" s="17">
        <v>192</v>
      </c>
      <c r="G60" s="17">
        <f>F60*1.055</f>
        <v>202.56</v>
      </c>
      <c r="H60" s="17">
        <f>G60*1.052</f>
        <v>213.09312</v>
      </c>
    </row>
    <row r="61" spans="1:9" ht="15.75" customHeight="1" x14ac:dyDescent="0.2">
      <c r="A61" s="178"/>
      <c r="B61" s="45" t="s">
        <v>214</v>
      </c>
      <c r="C61" s="160"/>
      <c r="D61" s="160"/>
      <c r="E61" s="17">
        <f t="shared" si="2"/>
        <v>55.343906819999994</v>
      </c>
      <c r="F61" s="17">
        <v>17.486999999999998</v>
      </c>
      <c r="G61" s="17">
        <f>F61*1.055</f>
        <v>18.448784999999997</v>
      </c>
      <c r="H61" s="17">
        <f>G61*1.052</f>
        <v>19.408121819999998</v>
      </c>
      <c r="I61" s="100">
        <f>F61+F65+F67+F74+F78-F64</f>
        <v>264.27100000000002</v>
      </c>
    </row>
    <row r="62" spans="1:9" ht="40.5" customHeight="1" x14ac:dyDescent="0.2">
      <c r="A62" s="184"/>
      <c r="B62" s="31" t="s">
        <v>187</v>
      </c>
      <c r="C62" s="161"/>
      <c r="D62" s="161"/>
      <c r="E62" s="17">
        <f t="shared" si="2"/>
        <v>2347.7722694999998</v>
      </c>
      <c r="F62" s="17">
        <v>741.82500000000005</v>
      </c>
      <c r="G62" s="17">
        <f>F62*1.055</f>
        <v>782.62537499999996</v>
      </c>
      <c r="H62" s="17">
        <f>G62*1.052</f>
        <v>823.32189449999998</v>
      </c>
    </row>
    <row r="63" spans="1:9" ht="15.75" customHeight="1" x14ac:dyDescent="0.2">
      <c r="A63" s="156" t="s">
        <v>227</v>
      </c>
      <c r="B63" s="31"/>
      <c r="C63" s="159" t="s">
        <v>30</v>
      </c>
      <c r="D63" s="159" t="s">
        <v>17</v>
      </c>
      <c r="E63" s="96">
        <f>F63+G63+H63</f>
        <v>600.26633675999994</v>
      </c>
      <c r="F63" s="96">
        <f>SUM(F64)</f>
        <v>189.666</v>
      </c>
      <c r="G63" s="96">
        <f>SUM(G64)</f>
        <v>200.09762999999998</v>
      </c>
      <c r="H63" s="96">
        <f>SUM(H64)</f>
        <v>210.50270676</v>
      </c>
    </row>
    <row r="64" spans="1:9" ht="30" customHeight="1" x14ac:dyDescent="0.2">
      <c r="A64" s="157"/>
      <c r="B64" s="133" t="s">
        <v>118</v>
      </c>
      <c r="C64" s="186"/>
      <c r="D64" s="186"/>
      <c r="E64" s="17">
        <f>F64+G64+H64</f>
        <v>600.26633675999994</v>
      </c>
      <c r="F64" s="37">
        <v>189.666</v>
      </c>
      <c r="G64" s="17">
        <f>F64*1.055</f>
        <v>200.09762999999998</v>
      </c>
      <c r="H64" s="17">
        <f>G64*1.052</f>
        <v>210.50270676</v>
      </c>
    </row>
    <row r="65" spans="1:9" ht="24.75" customHeight="1" x14ac:dyDescent="0.2">
      <c r="A65" s="158"/>
      <c r="B65" s="29" t="s">
        <v>91</v>
      </c>
      <c r="C65" s="187"/>
      <c r="D65" s="187"/>
      <c r="E65" s="22">
        <f>F65+G65+H65</f>
        <v>300.12367380000001</v>
      </c>
      <c r="F65" s="22">
        <v>94.83</v>
      </c>
      <c r="G65" s="22">
        <f>F65*1.055</f>
        <v>100.04564999999999</v>
      </c>
      <c r="H65" s="22">
        <f>G65*1.052</f>
        <v>105.2480238</v>
      </c>
    </row>
    <row r="66" spans="1:9" ht="15.75" customHeight="1" x14ac:dyDescent="0.2">
      <c r="A66" s="188" t="s">
        <v>198</v>
      </c>
      <c r="B66" s="31"/>
      <c r="C66" s="159" t="s">
        <v>30</v>
      </c>
      <c r="D66" s="159" t="s">
        <v>17</v>
      </c>
      <c r="E66" s="96">
        <f>F66+G66+H66</f>
        <v>94.945799999999991</v>
      </c>
      <c r="F66" s="96">
        <f>F67</f>
        <v>30</v>
      </c>
      <c r="G66" s="96">
        <f>G67</f>
        <v>31.65</v>
      </c>
      <c r="H66" s="96">
        <f>H67</f>
        <v>33.2958</v>
      </c>
    </row>
    <row r="67" spans="1:9" ht="42" customHeight="1" x14ac:dyDescent="0.2">
      <c r="A67" s="189"/>
      <c r="B67" s="39" t="s">
        <v>188</v>
      </c>
      <c r="C67" s="161"/>
      <c r="D67" s="161"/>
      <c r="E67" s="17">
        <f>F67+G67+H67</f>
        <v>94.945799999999991</v>
      </c>
      <c r="F67" s="17">
        <v>30</v>
      </c>
      <c r="G67" s="17">
        <f>F67*1.055</f>
        <v>31.65</v>
      </c>
      <c r="H67" s="17">
        <f>G67*1.052</f>
        <v>33.2958</v>
      </c>
    </row>
    <row r="68" spans="1:9" s="30" customFormat="1" ht="16.5" customHeight="1" x14ac:dyDescent="0.2">
      <c r="A68" s="188" t="s">
        <v>198</v>
      </c>
      <c r="B68" s="31"/>
      <c r="C68" s="159" t="s">
        <v>133</v>
      </c>
      <c r="D68" s="159" t="s">
        <v>17</v>
      </c>
      <c r="E68" s="96">
        <f t="shared" ref="E68:E84" si="3">F68+G68+H68</f>
        <v>794.22794671999986</v>
      </c>
      <c r="F68" s="96">
        <f>F69+F70</f>
        <v>250.952</v>
      </c>
      <c r="G68" s="96">
        <f>G69+G70</f>
        <v>264.75435999999996</v>
      </c>
      <c r="H68" s="96">
        <f>H69+H70</f>
        <v>278.52158672000002</v>
      </c>
    </row>
    <row r="69" spans="1:9" s="30" customFormat="1" ht="25.5" x14ac:dyDescent="0.2">
      <c r="A69" s="190"/>
      <c r="B69" s="39" t="s">
        <v>188</v>
      </c>
      <c r="C69" s="160"/>
      <c r="D69" s="160"/>
      <c r="E69" s="17">
        <f t="shared" si="3"/>
        <v>94.945799999999991</v>
      </c>
      <c r="F69" s="17">
        <v>30</v>
      </c>
      <c r="G69" s="17">
        <f>F69*1.055</f>
        <v>31.65</v>
      </c>
      <c r="H69" s="17">
        <f>G69*1.052</f>
        <v>33.2958</v>
      </c>
    </row>
    <row r="70" spans="1:9" s="30" customFormat="1" x14ac:dyDescent="0.2">
      <c r="A70" s="190"/>
      <c r="B70" s="39" t="s">
        <v>192</v>
      </c>
      <c r="C70" s="191"/>
      <c r="D70" s="191"/>
      <c r="E70" s="17">
        <f t="shared" si="3"/>
        <v>699.28214672000001</v>
      </c>
      <c r="F70" s="17">
        <v>220.952</v>
      </c>
      <c r="G70" s="17">
        <f>F70*1.055</f>
        <v>233.10435999999999</v>
      </c>
      <c r="H70" s="17">
        <f>G70*1.052</f>
        <v>245.22578672</v>
      </c>
    </row>
    <row r="71" spans="1:9" s="30" customFormat="1" ht="25.5" x14ac:dyDescent="0.2">
      <c r="A71" s="189"/>
      <c r="B71" s="29" t="s">
        <v>91</v>
      </c>
      <c r="C71" s="181"/>
      <c r="D71" s="181"/>
      <c r="E71" s="17"/>
      <c r="F71" s="22">
        <f>F70</f>
        <v>220.952</v>
      </c>
      <c r="G71" s="22">
        <f>G70</f>
        <v>233.10435999999999</v>
      </c>
      <c r="H71" s="22">
        <f>H70</f>
        <v>245.22578672</v>
      </c>
    </row>
    <row r="72" spans="1:9" s="30" customFormat="1" x14ac:dyDescent="0.2">
      <c r="A72" s="156" t="s">
        <v>174</v>
      </c>
      <c r="B72" s="39"/>
      <c r="C72" s="119"/>
      <c r="D72" s="119"/>
      <c r="E72" s="96">
        <f>F72+G72+H72</f>
        <v>213.68501747999997</v>
      </c>
      <c r="F72" s="96">
        <f>F73</f>
        <v>67.518000000000001</v>
      </c>
      <c r="G72" s="96">
        <f>G73</f>
        <v>71.231489999999994</v>
      </c>
      <c r="H72" s="96">
        <f>H73</f>
        <v>74.93552747999999</v>
      </c>
    </row>
    <row r="73" spans="1:9" s="30" customFormat="1" ht="25.5" x14ac:dyDescent="0.2">
      <c r="A73" s="158"/>
      <c r="B73" s="31" t="s">
        <v>171</v>
      </c>
      <c r="C73" s="159" t="s">
        <v>133</v>
      </c>
      <c r="D73" s="159" t="s">
        <v>17</v>
      </c>
      <c r="E73" s="17">
        <f>F73+G73+H73</f>
        <v>213.68501747999997</v>
      </c>
      <c r="F73" s="17">
        <v>67.518000000000001</v>
      </c>
      <c r="G73" s="17">
        <f>F73*1.055</f>
        <v>71.231489999999994</v>
      </c>
      <c r="H73" s="17">
        <f>G73*1.052</f>
        <v>74.93552747999999</v>
      </c>
    </row>
    <row r="74" spans="1:9" s="30" customFormat="1" ht="12.75" customHeight="1" x14ac:dyDescent="0.2">
      <c r="A74" s="157" t="s">
        <v>55</v>
      </c>
      <c r="B74" s="31"/>
      <c r="C74" s="160"/>
      <c r="D74" s="160"/>
      <c r="E74" s="96">
        <f t="shared" si="3"/>
        <v>891.1233004799999</v>
      </c>
      <c r="F74" s="96">
        <f>F75+F76+F77+F78+F79+F80</f>
        <v>281.56799999999998</v>
      </c>
      <c r="G74" s="96">
        <f>G75+G76+G77+G78+G79+G80</f>
        <v>297.05423999999994</v>
      </c>
      <c r="H74" s="96">
        <f>H75+H76+H77+H78+H79+H80</f>
        <v>312.50106047999998</v>
      </c>
    </row>
    <row r="75" spans="1:9" x14ac:dyDescent="0.2">
      <c r="A75" s="192"/>
      <c r="B75" s="31" t="s">
        <v>100</v>
      </c>
      <c r="C75" s="160"/>
      <c r="D75" s="160"/>
      <c r="E75" s="17">
        <f t="shared" si="3"/>
        <v>247.07112561999998</v>
      </c>
      <c r="F75" s="17">
        <v>78.066999999999993</v>
      </c>
      <c r="G75" s="17">
        <f t="shared" ref="G75:G80" si="4">F75*1.055</f>
        <v>82.360684999999989</v>
      </c>
      <c r="H75" s="17">
        <f t="shared" ref="H75:H80" si="5">G75*1.052</f>
        <v>86.643440619999993</v>
      </c>
    </row>
    <row r="76" spans="1:9" ht="25.5" x14ac:dyDescent="0.2">
      <c r="A76" s="192"/>
      <c r="B76" s="31" t="s">
        <v>118</v>
      </c>
      <c r="C76" s="160"/>
      <c r="D76" s="160"/>
      <c r="E76" s="17">
        <f t="shared" si="3"/>
        <v>202.70295328</v>
      </c>
      <c r="F76" s="17">
        <v>64.048000000000002</v>
      </c>
      <c r="G76" s="17">
        <f t="shared" si="4"/>
        <v>67.570639999999997</v>
      </c>
      <c r="H76" s="17">
        <f t="shared" si="5"/>
        <v>71.084313280000003</v>
      </c>
    </row>
    <row r="77" spans="1:9" ht="25.5" x14ac:dyDescent="0.2">
      <c r="A77" s="192"/>
      <c r="B77" s="31" t="s">
        <v>97</v>
      </c>
      <c r="C77" s="160"/>
      <c r="D77" s="160"/>
      <c r="E77" s="17">
        <f t="shared" si="3"/>
        <v>158.24299999999999</v>
      </c>
      <c r="F77" s="17">
        <v>50</v>
      </c>
      <c r="G77" s="17">
        <f t="shared" si="4"/>
        <v>52.75</v>
      </c>
      <c r="H77" s="17">
        <f t="shared" si="5"/>
        <v>55.493000000000002</v>
      </c>
    </row>
    <row r="78" spans="1:9" ht="15" customHeight="1" x14ac:dyDescent="0.2">
      <c r="A78" s="192"/>
      <c r="B78" s="31" t="s">
        <v>119</v>
      </c>
      <c r="C78" s="160"/>
      <c r="D78" s="160"/>
      <c r="E78" s="17">
        <f t="shared" si="3"/>
        <v>95.110372719999987</v>
      </c>
      <c r="F78" s="17">
        <v>30.052</v>
      </c>
      <c r="G78" s="17">
        <f t="shared" si="4"/>
        <v>31.704859999999996</v>
      </c>
      <c r="H78" s="17">
        <f t="shared" si="5"/>
        <v>33.353512719999998</v>
      </c>
    </row>
    <row r="79" spans="1:9" s="30" customFormat="1" ht="28.5" customHeight="1" x14ac:dyDescent="0.2">
      <c r="A79" s="192"/>
      <c r="B79" s="31" t="s">
        <v>120</v>
      </c>
      <c r="C79" s="160"/>
      <c r="D79" s="160"/>
      <c r="E79" s="17">
        <f t="shared" si="3"/>
        <v>149.09022487999999</v>
      </c>
      <c r="F79" s="17">
        <v>47.107999999999997</v>
      </c>
      <c r="G79" s="17">
        <f t="shared" si="4"/>
        <v>49.698939999999993</v>
      </c>
      <c r="H79" s="17">
        <f t="shared" si="5"/>
        <v>52.283284879999997</v>
      </c>
      <c r="I79" s="101"/>
    </row>
    <row r="80" spans="1:9" s="26" customFormat="1" ht="25.5" x14ac:dyDescent="0.2">
      <c r="A80" s="180"/>
      <c r="B80" s="31" t="s">
        <v>101</v>
      </c>
      <c r="C80" s="160"/>
      <c r="D80" s="160"/>
      <c r="E80" s="17">
        <f t="shared" si="3"/>
        <v>38.905623980000001</v>
      </c>
      <c r="F80" s="17">
        <v>12.292999999999999</v>
      </c>
      <c r="G80" s="17">
        <f t="shared" si="4"/>
        <v>12.969114999999999</v>
      </c>
      <c r="H80" s="17">
        <f t="shared" si="5"/>
        <v>13.64350898</v>
      </c>
      <c r="I80" s="102">
        <f>F80+F84+F87+F93+F98+F100+F102-F83</f>
        <v>1019.127</v>
      </c>
    </row>
    <row r="81" spans="1:9" ht="16.5" customHeight="1" x14ac:dyDescent="0.2">
      <c r="A81" s="177" t="s">
        <v>61</v>
      </c>
      <c r="B81" s="138"/>
      <c r="C81" s="159" t="s">
        <v>133</v>
      </c>
      <c r="D81" s="159" t="s">
        <v>17</v>
      </c>
      <c r="E81" s="96">
        <f t="shared" si="3"/>
        <v>3621.8436299799996</v>
      </c>
      <c r="F81" s="96">
        <f>SUM(F82:F85)</f>
        <v>1144.393</v>
      </c>
      <c r="G81" s="96">
        <f>SUM(G82:G85)</f>
        <v>1207.3346149999998</v>
      </c>
      <c r="H81" s="96">
        <f>SUM(H82:H85)</f>
        <v>1270.1160149799998</v>
      </c>
      <c r="I81" s="74"/>
    </row>
    <row r="82" spans="1:9" ht="20.25" customHeight="1" x14ac:dyDescent="0.2">
      <c r="A82" s="178"/>
      <c r="B82" s="31" t="s">
        <v>191</v>
      </c>
      <c r="C82" s="160"/>
      <c r="D82" s="160"/>
      <c r="E82" s="17">
        <f t="shared" si="3"/>
        <v>40.313986679999999</v>
      </c>
      <c r="F82" s="17">
        <v>12.738</v>
      </c>
      <c r="G82" s="17">
        <f>F82*1.055</f>
        <v>13.43859</v>
      </c>
      <c r="H82" s="17">
        <f>G82*1.052</f>
        <v>14.13739668</v>
      </c>
      <c r="I82" s="74"/>
    </row>
    <row r="83" spans="1:9" ht="29.25" customHeight="1" x14ac:dyDescent="0.2">
      <c r="A83" s="178"/>
      <c r="B83" s="45" t="s">
        <v>216</v>
      </c>
      <c r="C83" s="160"/>
      <c r="D83" s="160"/>
      <c r="E83" s="17">
        <f t="shared" si="3"/>
        <v>626.57898279999995</v>
      </c>
      <c r="F83" s="17">
        <v>197.98</v>
      </c>
      <c r="G83" s="17">
        <f>F83*1.055</f>
        <v>208.86889999999997</v>
      </c>
      <c r="H83" s="17">
        <f>G83*1.052</f>
        <v>219.73008279999996</v>
      </c>
      <c r="I83" s="74"/>
    </row>
    <row r="84" spans="1:9" ht="13.5" customHeight="1" x14ac:dyDescent="0.2">
      <c r="A84" s="178"/>
      <c r="B84" s="45" t="s">
        <v>217</v>
      </c>
      <c r="C84" s="160"/>
      <c r="D84" s="160"/>
      <c r="E84" s="17">
        <f t="shared" si="3"/>
        <v>2500.7932504999999</v>
      </c>
      <c r="F84" s="17">
        <v>790.17499999999995</v>
      </c>
      <c r="G84" s="17">
        <f>F84*1.055</f>
        <v>833.63462499999991</v>
      </c>
      <c r="H84" s="17">
        <f>G84*1.052</f>
        <v>876.9836254999999</v>
      </c>
    </row>
    <row r="85" spans="1:9" ht="30" customHeight="1" x14ac:dyDescent="0.2">
      <c r="A85" s="184"/>
      <c r="B85" s="31" t="s">
        <v>187</v>
      </c>
      <c r="C85" s="161"/>
      <c r="D85" s="161"/>
      <c r="E85" s="17">
        <f>F85+G85+H85</f>
        <v>454.15740999999997</v>
      </c>
      <c r="F85" s="17">
        <v>143.5</v>
      </c>
      <c r="G85" s="17">
        <f>F85*1.055</f>
        <v>151.39249999999998</v>
      </c>
      <c r="H85" s="17">
        <f>G85*1.052</f>
        <v>159.26490999999999</v>
      </c>
    </row>
    <row r="86" spans="1:9" ht="11.25" customHeight="1" x14ac:dyDescent="0.2">
      <c r="A86" s="177" t="s">
        <v>102</v>
      </c>
      <c r="B86" s="31"/>
      <c r="C86" s="159" t="s">
        <v>133</v>
      </c>
      <c r="D86" s="159" t="s">
        <v>17</v>
      </c>
      <c r="E86" s="90">
        <f>F86+G86+H86</f>
        <v>111.61511762000001</v>
      </c>
      <c r="F86" s="90">
        <f>SUM(F87:F87)</f>
        <v>35.267000000000003</v>
      </c>
      <c r="G86" s="90">
        <f>SUM(G87:G87)</f>
        <v>37.206685</v>
      </c>
      <c r="H86" s="90">
        <f>SUM(H87:H87)</f>
        <v>39.141432620000003</v>
      </c>
    </row>
    <row r="87" spans="1:9" ht="42" customHeight="1" x14ac:dyDescent="0.2">
      <c r="A87" s="179"/>
      <c r="B87" s="91" t="s">
        <v>103</v>
      </c>
      <c r="C87" s="161"/>
      <c r="D87" s="161"/>
      <c r="E87" s="17">
        <f>SUM(F87:H87)</f>
        <v>111.61511762000001</v>
      </c>
      <c r="F87" s="17">
        <v>35.267000000000003</v>
      </c>
      <c r="G87" s="17">
        <f>F87*1.055</f>
        <v>37.206685</v>
      </c>
      <c r="H87" s="69">
        <f>G87*1.052</f>
        <v>39.141432620000003</v>
      </c>
    </row>
    <row r="88" spans="1:9" ht="13.5" customHeight="1" x14ac:dyDescent="0.2">
      <c r="A88" s="177" t="s">
        <v>59</v>
      </c>
      <c r="B88" s="146"/>
      <c r="C88" s="159" t="s">
        <v>133</v>
      </c>
      <c r="D88" s="159" t="s">
        <v>17</v>
      </c>
      <c r="E88" s="96">
        <f>SUM(F88:H88)</f>
        <v>1678.9265814</v>
      </c>
      <c r="F88" s="96">
        <f>F89</f>
        <v>530.49</v>
      </c>
      <c r="G88" s="96">
        <f>F88*1.055</f>
        <v>559.66694999999993</v>
      </c>
      <c r="H88" s="70">
        <f>G88*1.052</f>
        <v>588.76963139999998</v>
      </c>
    </row>
    <row r="89" spans="1:9" ht="37.5" customHeight="1" x14ac:dyDescent="0.2">
      <c r="A89" s="179"/>
      <c r="B89" s="91" t="s">
        <v>228</v>
      </c>
      <c r="C89" s="161"/>
      <c r="D89" s="161"/>
      <c r="E89" s="17">
        <f>SUM(F89:H89)</f>
        <v>1678.9265814</v>
      </c>
      <c r="F89" s="17">
        <v>530.49</v>
      </c>
      <c r="G89" s="17">
        <f>F89*1.055</f>
        <v>559.66694999999993</v>
      </c>
      <c r="H89" s="69">
        <f>G89*1.052</f>
        <v>588.76963139999998</v>
      </c>
    </row>
    <row r="90" spans="1:9" ht="12" customHeight="1" x14ac:dyDescent="0.2">
      <c r="A90" s="156" t="s">
        <v>180</v>
      </c>
      <c r="B90" s="31"/>
      <c r="C90" s="159" t="s">
        <v>135</v>
      </c>
      <c r="D90" s="159" t="s">
        <v>17</v>
      </c>
      <c r="E90" s="96">
        <f>F90+G90+H90</f>
        <v>459.9302275</v>
      </c>
      <c r="F90" s="96">
        <f>F91+F92</f>
        <v>145.32400000000001</v>
      </c>
      <c r="G90" s="96">
        <f>G91+G92</f>
        <v>153.31682000000001</v>
      </c>
      <c r="H90" s="96">
        <f>H91+H92</f>
        <v>161.28940750000001</v>
      </c>
    </row>
    <row r="91" spans="1:9" ht="25.5" x14ac:dyDescent="0.2">
      <c r="A91" s="157"/>
      <c r="B91" s="31" t="s">
        <v>171</v>
      </c>
      <c r="C91" s="160"/>
      <c r="D91" s="160"/>
      <c r="E91" s="17">
        <f t="shared" ref="E91:E122" si="6">F91+G91+H91</f>
        <v>154.68253250000001</v>
      </c>
      <c r="F91" s="17">
        <v>48.875</v>
      </c>
      <c r="G91" s="17">
        <f>F91*1.055</f>
        <v>51.563124999999999</v>
      </c>
      <c r="H91" s="69">
        <f>G91*1.052</f>
        <v>54.244407500000001</v>
      </c>
    </row>
    <row r="92" spans="1:9" ht="16.5" customHeight="1" x14ac:dyDescent="0.2">
      <c r="A92" s="192"/>
      <c r="B92" s="31" t="s">
        <v>199</v>
      </c>
      <c r="C92" s="120"/>
      <c r="D92" s="120"/>
      <c r="E92" s="17">
        <f t="shared" si="6"/>
        <v>305.24769500000002</v>
      </c>
      <c r="F92" s="17">
        <v>96.448999999999998</v>
      </c>
      <c r="G92" s="17">
        <f>F92*1.055</f>
        <v>101.75369499999999</v>
      </c>
      <c r="H92" s="69">
        <v>107.045</v>
      </c>
    </row>
    <row r="93" spans="1:9" ht="12.75" customHeight="1" x14ac:dyDescent="0.2">
      <c r="A93" s="180"/>
      <c r="B93" s="29" t="s">
        <v>91</v>
      </c>
      <c r="C93" s="120"/>
      <c r="D93" s="120"/>
      <c r="E93" s="17">
        <f t="shared" si="6"/>
        <v>305.24769500000002</v>
      </c>
      <c r="F93" s="22">
        <v>96.448999999999998</v>
      </c>
      <c r="G93" s="17">
        <f>F93*1.055</f>
        <v>101.75369499999999</v>
      </c>
      <c r="H93" s="69">
        <v>107.045</v>
      </c>
    </row>
    <row r="94" spans="1:9" x14ac:dyDescent="0.2">
      <c r="A94" s="156" t="s">
        <v>189</v>
      </c>
      <c r="B94" s="87"/>
      <c r="C94" s="159" t="s">
        <v>135</v>
      </c>
      <c r="D94" s="159" t="s">
        <v>17</v>
      </c>
      <c r="E94" s="96">
        <f t="shared" si="6"/>
        <v>643.79582119999998</v>
      </c>
      <c r="F94" s="96">
        <f>F95+F96</f>
        <v>203.42</v>
      </c>
      <c r="G94" s="96">
        <f>G95+G96</f>
        <v>214.60809999999998</v>
      </c>
      <c r="H94" s="96">
        <f>H95+H96</f>
        <v>225.76772119999998</v>
      </c>
    </row>
    <row r="95" spans="1:9" ht="25.5" x14ac:dyDescent="0.2">
      <c r="A95" s="157"/>
      <c r="B95" s="31" t="s">
        <v>83</v>
      </c>
      <c r="C95" s="160"/>
      <c r="D95" s="160"/>
      <c r="E95" s="17">
        <f t="shared" si="6"/>
        <v>620.05937119999999</v>
      </c>
      <c r="F95" s="17">
        <v>195.92</v>
      </c>
      <c r="G95" s="17">
        <f>F95*1.055</f>
        <v>206.69559999999998</v>
      </c>
      <c r="H95" s="17">
        <f>G95*1.052</f>
        <v>217.44377119999999</v>
      </c>
    </row>
    <row r="96" spans="1:9" ht="15" customHeight="1" x14ac:dyDescent="0.2">
      <c r="A96" s="180"/>
      <c r="B96" s="31" t="s">
        <v>182</v>
      </c>
      <c r="C96" s="181"/>
      <c r="D96" s="181"/>
      <c r="E96" s="17">
        <f t="shared" si="6"/>
        <v>23.736449999999998</v>
      </c>
      <c r="F96" s="17">
        <v>7.5</v>
      </c>
      <c r="G96" s="17">
        <f>F96*1.055</f>
        <v>7.9124999999999996</v>
      </c>
      <c r="H96" s="17">
        <f>G96*1.052</f>
        <v>8.32395</v>
      </c>
    </row>
    <row r="97" spans="1:9" x14ac:dyDescent="0.2">
      <c r="A97" s="185" t="s">
        <v>55</v>
      </c>
      <c r="B97" s="31"/>
      <c r="C97" s="162" t="s">
        <v>135</v>
      </c>
      <c r="D97" s="162" t="s">
        <v>17</v>
      </c>
      <c r="E97" s="96">
        <f t="shared" si="6"/>
        <v>469.10187891999999</v>
      </c>
      <c r="F97" s="96">
        <f>SUM(F98:F100)</f>
        <v>148.22200000000001</v>
      </c>
      <c r="G97" s="96">
        <f>SUM(G98:G100)</f>
        <v>156.37420999999998</v>
      </c>
      <c r="H97" s="96">
        <f>SUM(H98:H100)</f>
        <v>164.50566892000001</v>
      </c>
    </row>
    <row r="98" spans="1:9" ht="12.75" customHeight="1" x14ac:dyDescent="0.2">
      <c r="A98" s="185"/>
      <c r="B98" s="31" t="s">
        <v>118</v>
      </c>
      <c r="C98" s="162"/>
      <c r="D98" s="162"/>
      <c r="E98" s="17">
        <f t="shared" si="6"/>
        <v>242.87452125999999</v>
      </c>
      <c r="F98" s="17">
        <v>76.741</v>
      </c>
      <c r="G98" s="17">
        <f>F98*1.055</f>
        <v>80.961754999999997</v>
      </c>
      <c r="H98" s="17">
        <f>G98*1.052</f>
        <v>85.171766259999998</v>
      </c>
    </row>
    <row r="99" spans="1:9" ht="27" customHeight="1" x14ac:dyDescent="0.2">
      <c r="A99" s="185"/>
      <c r="B99" s="31" t="s">
        <v>115</v>
      </c>
      <c r="C99" s="162"/>
      <c r="D99" s="162"/>
      <c r="E99" s="17">
        <f t="shared" si="6"/>
        <v>205.90262673999996</v>
      </c>
      <c r="F99" s="17">
        <v>65.058999999999997</v>
      </c>
      <c r="G99" s="17">
        <f>F99*1.055</f>
        <v>68.637244999999993</v>
      </c>
      <c r="H99" s="17">
        <f>G99*1.052</f>
        <v>72.206381739999998</v>
      </c>
    </row>
    <row r="100" spans="1:9" ht="12.75" customHeight="1" x14ac:dyDescent="0.2">
      <c r="A100" s="185"/>
      <c r="B100" s="31" t="s">
        <v>116</v>
      </c>
      <c r="C100" s="162"/>
      <c r="D100" s="162"/>
      <c r="E100" s="17">
        <f t="shared" si="6"/>
        <v>20.324730919999997</v>
      </c>
      <c r="F100" s="17">
        <v>6.4219999999999997</v>
      </c>
      <c r="G100" s="17">
        <f>F100*1.055</f>
        <v>6.7752099999999995</v>
      </c>
      <c r="H100" s="17">
        <f>G100*1.052</f>
        <v>7.1275209199999994</v>
      </c>
    </row>
    <row r="101" spans="1:9" ht="16.5" customHeight="1" x14ac:dyDescent="0.2">
      <c r="A101" s="185" t="s">
        <v>61</v>
      </c>
      <c r="B101" s="31"/>
      <c r="C101" s="162" t="s">
        <v>135</v>
      </c>
      <c r="D101" s="162" t="s">
        <v>17</v>
      </c>
      <c r="E101" s="96">
        <f t="shared" si="6"/>
        <v>1543.8598511799999</v>
      </c>
      <c r="F101" s="96">
        <f>SUM(F102:F105)</f>
        <v>487.81299999999999</v>
      </c>
      <c r="G101" s="96">
        <f>SUM(G102:G105)</f>
        <v>514.64271499999995</v>
      </c>
      <c r="H101" s="96">
        <f>SUM(H102:H105)</f>
        <v>541.40413617999991</v>
      </c>
    </row>
    <row r="102" spans="1:9" ht="12.75" customHeight="1" x14ac:dyDescent="0.2">
      <c r="A102" s="185"/>
      <c r="B102" s="31" t="s">
        <v>217</v>
      </c>
      <c r="C102" s="162"/>
      <c r="D102" s="162"/>
      <c r="E102" s="17">
        <f>F102+G102+H102</f>
        <v>632.21243359999994</v>
      </c>
      <c r="F102" s="17">
        <v>199.76</v>
      </c>
      <c r="G102" s="17">
        <f>F102*1.055</f>
        <v>210.74679999999998</v>
      </c>
      <c r="H102" s="17">
        <f>G102*1.052</f>
        <v>221.7056336</v>
      </c>
    </row>
    <row r="103" spans="1:9" ht="27" customHeight="1" x14ac:dyDescent="0.2">
      <c r="A103" s="185"/>
      <c r="B103" s="31" t="s">
        <v>191</v>
      </c>
      <c r="C103" s="162"/>
      <c r="D103" s="162"/>
      <c r="E103" s="17">
        <f>F103+G103+H103</f>
        <v>21.081132459999999</v>
      </c>
      <c r="F103" s="17">
        <v>6.6609999999999996</v>
      </c>
      <c r="G103" s="17">
        <f>F103*1.055</f>
        <v>7.0273549999999991</v>
      </c>
      <c r="H103" s="17">
        <f>G103*1.052</f>
        <v>7.3927774599999996</v>
      </c>
    </row>
    <row r="104" spans="1:9" ht="21.75" customHeight="1" x14ac:dyDescent="0.2">
      <c r="A104" s="185"/>
      <c r="B104" s="31" t="s">
        <v>216</v>
      </c>
      <c r="C104" s="162"/>
      <c r="D104" s="162"/>
      <c r="E104" s="17">
        <f t="shared" si="6"/>
        <v>631.38956999999994</v>
      </c>
      <c r="F104" s="17">
        <v>199.5</v>
      </c>
      <c r="G104" s="17">
        <f>F104*1.055</f>
        <v>210.4725</v>
      </c>
      <c r="H104" s="17">
        <f>G104*1.052</f>
        <v>221.41707</v>
      </c>
      <c r="I104" s="100">
        <f>F104+F106+F108+F113+F115</f>
        <v>376.69400000000002</v>
      </c>
    </row>
    <row r="105" spans="1:9" ht="25.5" customHeight="1" x14ac:dyDescent="0.2">
      <c r="A105" s="185"/>
      <c r="B105" s="31" t="s">
        <v>187</v>
      </c>
      <c r="C105" s="162"/>
      <c r="D105" s="162"/>
      <c r="E105" s="17">
        <f>F105+G105+H105</f>
        <v>259.17671511999998</v>
      </c>
      <c r="F105" s="17">
        <v>81.891999999999996</v>
      </c>
      <c r="G105" s="17">
        <f>F105*1.055</f>
        <v>86.396059999999991</v>
      </c>
      <c r="H105" s="17">
        <f>G105*1.052</f>
        <v>90.888655119999996</v>
      </c>
    </row>
    <row r="106" spans="1:9" ht="15" customHeight="1" x14ac:dyDescent="0.2">
      <c r="A106" s="177" t="s">
        <v>98</v>
      </c>
      <c r="B106" s="31"/>
      <c r="C106" s="159" t="s">
        <v>135</v>
      </c>
      <c r="D106" s="159" t="s">
        <v>17</v>
      </c>
      <c r="E106" s="96">
        <f t="shared" si="6"/>
        <v>6.32972</v>
      </c>
      <c r="F106" s="96">
        <f>SUM(F107)</f>
        <v>2</v>
      </c>
      <c r="G106" s="96">
        <f>SUM(G107)</f>
        <v>2.11</v>
      </c>
      <c r="H106" s="96">
        <f>SUM(H107)</f>
        <v>2.2197200000000001</v>
      </c>
    </row>
    <row r="107" spans="1:9" ht="36" customHeight="1" x14ac:dyDescent="0.2">
      <c r="A107" s="179"/>
      <c r="B107" s="31" t="s">
        <v>99</v>
      </c>
      <c r="C107" s="161"/>
      <c r="D107" s="161"/>
      <c r="E107" s="17">
        <f t="shared" si="6"/>
        <v>6.32972</v>
      </c>
      <c r="F107" s="17">
        <v>2</v>
      </c>
      <c r="G107" s="17">
        <f>F107*1.055</f>
        <v>2.11</v>
      </c>
      <c r="H107" s="17">
        <f>G107*1.052</f>
        <v>2.2197200000000001</v>
      </c>
    </row>
    <row r="108" spans="1:9" ht="12.75" customHeight="1" x14ac:dyDescent="0.2">
      <c r="A108" s="188" t="s">
        <v>198</v>
      </c>
      <c r="B108" s="31"/>
      <c r="C108" s="162" t="s">
        <v>135</v>
      </c>
      <c r="D108" s="162" t="s">
        <v>17</v>
      </c>
      <c r="E108" s="96">
        <f t="shared" si="6"/>
        <v>158.24299999999999</v>
      </c>
      <c r="F108" s="96">
        <f>F109</f>
        <v>50</v>
      </c>
      <c r="G108" s="96">
        <f>G109</f>
        <v>52.75</v>
      </c>
      <c r="H108" s="96">
        <f>H109</f>
        <v>55.493000000000002</v>
      </c>
    </row>
    <row r="109" spans="1:9" ht="25.5" x14ac:dyDescent="0.2">
      <c r="A109" s="189"/>
      <c r="B109" s="39" t="s">
        <v>188</v>
      </c>
      <c r="C109" s="162"/>
      <c r="D109" s="162"/>
      <c r="E109" s="17">
        <f t="shared" si="6"/>
        <v>158.24299999999999</v>
      </c>
      <c r="F109" s="17">
        <v>50</v>
      </c>
      <c r="G109" s="17">
        <f>F109*1.055</f>
        <v>52.75</v>
      </c>
      <c r="H109" s="17">
        <f>G109*1.052</f>
        <v>55.493000000000002</v>
      </c>
    </row>
    <row r="110" spans="1:9" x14ac:dyDescent="0.2">
      <c r="A110" s="156" t="s">
        <v>60</v>
      </c>
      <c r="B110" s="31"/>
      <c r="C110" s="159" t="s">
        <v>135</v>
      </c>
      <c r="D110" s="160" t="s">
        <v>17</v>
      </c>
      <c r="E110" s="96">
        <f t="shared" si="6"/>
        <v>494.13908637999998</v>
      </c>
      <c r="F110" s="96">
        <f>F111</f>
        <v>156.13300000000001</v>
      </c>
      <c r="G110" s="96">
        <f>G111</f>
        <v>164.720315</v>
      </c>
      <c r="H110" s="96">
        <f>H111</f>
        <v>173.28577138</v>
      </c>
    </row>
    <row r="111" spans="1:9" ht="25.5" customHeight="1" x14ac:dyDescent="0.2">
      <c r="A111" s="158"/>
      <c r="B111" s="133" t="s">
        <v>181</v>
      </c>
      <c r="C111" s="160"/>
      <c r="D111" s="160"/>
      <c r="E111" s="17">
        <f t="shared" si="6"/>
        <v>494.13908637999998</v>
      </c>
      <c r="F111" s="17">
        <v>156.13300000000001</v>
      </c>
      <c r="G111" s="17">
        <f>F111*1.055</f>
        <v>164.720315</v>
      </c>
      <c r="H111" s="17">
        <f>G111*1.052</f>
        <v>173.28577138</v>
      </c>
    </row>
    <row r="112" spans="1:9" x14ac:dyDescent="0.2">
      <c r="A112" s="185" t="s">
        <v>179</v>
      </c>
      <c r="B112" s="138"/>
      <c r="C112" s="159" t="s">
        <v>27</v>
      </c>
      <c r="D112" s="162" t="s">
        <v>17</v>
      </c>
      <c r="E112" s="96">
        <f t="shared" si="6"/>
        <v>272.54191889999998</v>
      </c>
      <c r="F112" s="96">
        <f>SUM(F113:F113)</f>
        <v>86.114999999999995</v>
      </c>
      <c r="G112" s="96">
        <f>SUM(G113:G113)</f>
        <v>90.851324999999989</v>
      </c>
      <c r="H112" s="96">
        <f>SUM(H113:H113)</f>
        <v>95.575593899999987</v>
      </c>
    </row>
    <row r="113" spans="1:9" ht="24.75" customHeight="1" x14ac:dyDescent="0.2">
      <c r="A113" s="185"/>
      <c r="B113" s="31" t="s">
        <v>118</v>
      </c>
      <c r="C113" s="160"/>
      <c r="D113" s="162"/>
      <c r="E113" s="17">
        <f t="shared" si="6"/>
        <v>272.54191889999998</v>
      </c>
      <c r="F113" s="17">
        <v>86.114999999999995</v>
      </c>
      <c r="G113" s="17">
        <f>F113*1.055</f>
        <v>90.851324999999989</v>
      </c>
      <c r="H113" s="17">
        <f>G113*1.052</f>
        <v>95.575593899999987</v>
      </c>
    </row>
    <row r="114" spans="1:9" ht="11.25" customHeight="1" x14ac:dyDescent="0.2">
      <c r="A114" s="177" t="s">
        <v>180</v>
      </c>
      <c r="B114" s="31"/>
      <c r="C114" s="159" t="s">
        <v>27</v>
      </c>
      <c r="D114" s="160" t="s">
        <v>17</v>
      </c>
      <c r="E114" s="96">
        <f t="shared" si="6"/>
        <v>123.67956393999999</v>
      </c>
      <c r="F114" s="96">
        <f>F115</f>
        <v>39.079000000000001</v>
      </c>
      <c r="G114" s="96">
        <f>G115</f>
        <v>41.228344999999997</v>
      </c>
      <c r="H114" s="96">
        <f>H115</f>
        <v>43.372218939999996</v>
      </c>
    </row>
    <row r="115" spans="1:9" ht="30.75" customHeight="1" x14ac:dyDescent="0.2">
      <c r="A115" s="197"/>
      <c r="B115" s="31" t="s">
        <v>171</v>
      </c>
      <c r="C115" s="160"/>
      <c r="D115" s="160"/>
      <c r="E115" s="17">
        <f t="shared" si="6"/>
        <v>123.67956393999999</v>
      </c>
      <c r="F115" s="17">
        <v>39.079000000000001</v>
      </c>
      <c r="G115" s="17">
        <f>F115*1.055</f>
        <v>41.228344999999997</v>
      </c>
      <c r="H115" s="17">
        <f>G115*1.052</f>
        <v>43.372218939999996</v>
      </c>
    </row>
    <row r="116" spans="1:9" ht="16.5" customHeight="1" x14ac:dyDescent="0.2">
      <c r="A116" s="198" t="s">
        <v>61</v>
      </c>
      <c r="B116" s="138"/>
      <c r="C116" s="200" t="s">
        <v>27</v>
      </c>
      <c r="D116" s="159" t="s">
        <v>17</v>
      </c>
      <c r="E116" s="96">
        <f t="shared" si="6"/>
        <v>13791.311035819999</v>
      </c>
      <c r="F116" s="96">
        <f>F117+F118+F119+F120</f>
        <v>4357.6369999999997</v>
      </c>
      <c r="G116" s="96">
        <f>G117+G118+G119+G120</f>
        <v>4597.3070349999998</v>
      </c>
      <c r="H116" s="96">
        <f>H117+H118+H119+H120</f>
        <v>4836.3670008199997</v>
      </c>
    </row>
    <row r="117" spans="1:9" ht="12.75" customHeight="1" x14ac:dyDescent="0.2">
      <c r="A117" s="199"/>
      <c r="B117" s="31" t="s">
        <v>191</v>
      </c>
      <c r="C117" s="201"/>
      <c r="D117" s="160"/>
      <c r="E117" s="17">
        <f t="shared" si="6"/>
        <v>72.187291740000006</v>
      </c>
      <c r="F117" s="17">
        <v>22.809000000000001</v>
      </c>
      <c r="G117" s="17">
        <f>F117*1.055</f>
        <v>24.063495</v>
      </c>
      <c r="H117" s="17">
        <f>G117*1.052</f>
        <v>25.314796740000002</v>
      </c>
      <c r="I117" s="100">
        <f>F117+F120+F123+F131+F133+F135</f>
        <v>2997.7390000000005</v>
      </c>
    </row>
    <row r="118" spans="1:9" ht="20.25" customHeight="1" x14ac:dyDescent="0.2">
      <c r="A118" s="199"/>
      <c r="B118" s="31" t="s">
        <v>216</v>
      </c>
      <c r="C118" s="201"/>
      <c r="D118" s="160"/>
      <c r="E118" s="17">
        <f t="shared" si="6"/>
        <v>4101.0888851999998</v>
      </c>
      <c r="F118" s="17">
        <v>1295.82</v>
      </c>
      <c r="G118" s="17">
        <f>F118*1.055</f>
        <v>1367.0900999999999</v>
      </c>
      <c r="H118" s="17">
        <f>G118*1.052</f>
        <v>1438.1787852</v>
      </c>
    </row>
    <row r="119" spans="1:9" ht="28.5" customHeight="1" x14ac:dyDescent="0.2">
      <c r="A119" s="199"/>
      <c r="B119" s="92" t="s">
        <v>217</v>
      </c>
      <c r="C119" s="201"/>
      <c r="D119" s="160"/>
      <c r="E119" s="17">
        <f t="shared" si="6"/>
        <v>4044.4220668999997</v>
      </c>
      <c r="F119" s="17">
        <v>1277.915</v>
      </c>
      <c r="G119" s="17">
        <f>F119*1.055</f>
        <v>1348.2003249999998</v>
      </c>
      <c r="H119" s="17">
        <f>G119*1.052</f>
        <v>1418.3067418999999</v>
      </c>
    </row>
    <row r="120" spans="1:9" ht="27.75" customHeight="1" x14ac:dyDescent="0.2">
      <c r="A120" s="199"/>
      <c r="B120" s="31" t="s">
        <v>187</v>
      </c>
      <c r="C120" s="202"/>
      <c r="D120" s="161"/>
      <c r="E120" s="17">
        <f t="shared" si="6"/>
        <v>5573.6127919800001</v>
      </c>
      <c r="F120" s="17">
        <v>1761.0930000000001</v>
      </c>
      <c r="G120" s="17">
        <f>F120*1.055</f>
        <v>1857.953115</v>
      </c>
      <c r="H120" s="17">
        <f>G120*1.052</f>
        <v>1954.56667698</v>
      </c>
    </row>
    <row r="121" spans="1:9" ht="12.75" customHeight="1" x14ac:dyDescent="0.2">
      <c r="A121" s="156" t="s">
        <v>60</v>
      </c>
      <c r="B121" s="31"/>
      <c r="C121" s="159" t="s">
        <v>27</v>
      </c>
      <c r="D121" s="159" t="s">
        <v>17</v>
      </c>
      <c r="E121" s="96">
        <f t="shared" si="6"/>
        <v>354.39785793999999</v>
      </c>
      <c r="F121" s="96">
        <f>SUM(F122:F122)</f>
        <v>111.979</v>
      </c>
      <c r="G121" s="96">
        <f>SUM(G122:G122)</f>
        <v>118.137845</v>
      </c>
      <c r="H121" s="96">
        <f>SUM(H122:H122)</f>
        <v>124.28101294000001</v>
      </c>
    </row>
    <row r="122" spans="1:9" ht="27.75" customHeight="1" x14ac:dyDescent="0.2">
      <c r="A122" s="158"/>
      <c r="B122" s="31" t="s">
        <v>194</v>
      </c>
      <c r="C122" s="160"/>
      <c r="D122" s="160"/>
      <c r="E122" s="17">
        <f t="shared" si="6"/>
        <v>354.39785793999999</v>
      </c>
      <c r="F122" s="17">
        <v>111.979</v>
      </c>
      <c r="G122" s="17">
        <f>F122*1.055</f>
        <v>118.137845</v>
      </c>
      <c r="H122" s="17">
        <f>G122*1.052</f>
        <v>124.28101294000001</v>
      </c>
    </row>
    <row r="123" spans="1:9" ht="12.75" customHeight="1" x14ac:dyDescent="0.2">
      <c r="A123" s="188" t="s">
        <v>198</v>
      </c>
      <c r="B123" s="85"/>
      <c r="C123" s="159" t="s">
        <v>27</v>
      </c>
      <c r="D123" s="159" t="s">
        <v>17</v>
      </c>
      <c r="E123" s="96">
        <f>SUM(E124:E124)</f>
        <v>94.945799999999991</v>
      </c>
      <c r="F123" s="96">
        <f>SUM(F124:F124)</f>
        <v>30</v>
      </c>
      <c r="G123" s="96">
        <f>SUM(G124:G124)</f>
        <v>31.65</v>
      </c>
      <c r="H123" s="96">
        <f>SUM(H124:H124)</f>
        <v>33.2958</v>
      </c>
    </row>
    <row r="124" spans="1:9" ht="42" customHeight="1" x14ac:dyDescent="0.2">
      <c r="A124" s="189"/>
      <c r="B124" s="89" t="s">
        <v>188</v>
      </c>
      <c r="C124" s="160"/>
      <c r="D124" s="160"/>
      <c r="E124" s="23">
        <f>SUM(F124:H124)</f>
        <v>94.945799999999991</v>
      </c>
      <c r="F124" s="23">
        <v>30</v>
      </c>
      <c r="G124" s="23">
        <f>F124*1.055</f>
        <v>31.65</v>
      </c>
      <c r="H124" s="23">
        <f>G124*1.052</f>
        <v>33.2958</v>
      </c>
    </row>
    <row r="125" spans="1:9" s="138" customFormat="1" ht="13.5" customHeight="1" x14ac:dyDescent="0.2">
      <c r="A125" s="188" t="s">
        <v>209</v>
      </c>
      <c r="B125" s="39"/>
      <c r="C125" s="159" t="s">
        <v>27</v>
      </c>
      <c r="D125" s="159" t="s">
        <v>17</v>
      </c>
      <c r="E125" s="84">
        <f>SUM(F125:H125)</f>
        <v>280</v>
      </c>
      <c r="F125" s="96">
        <f>F126</f>
        <v>280</v>
      </c>
      <c r="G125" s="84">
        <v>0</v>
      </c>
      <c r="H125" s="84">
        <f>G125*1.052</f>
        <v>0</v>
      </c>
    </row>
    <row r="126" spans="1:9" ht="42" customHeight="1" x14ac:dyDescent="0.2">
      <c r="A126" s="203"/>
      <c r="B126" s="147" t="s">
        <v>206</v>
      </c>
      <c r="C126" s="160"/>
      <c r="D126" s="160"/>
      <c r="E126" s="23">
        <f>SUM(F126:H126)</f>
        <v>280</v>
      </c>
      <c r="F126" s="148">
        <v>280</v>
      </c>
      <c r="G126" s="23">
        <v>0</v>
      </c>
      <c r="H126" s="23">
        <f>G126*1.052</f>
        <v>0</v>
      </c>
    </row>
    <row r="127" spans="1:9" x14ac:dyDescent="0.2">
      <c r="A127" s="156" t="s">
        <v>178</v>
      </c>
      <c r="B127" s="31"/>
      <c r="C127" s="159" t="s">
        <v>31</v>
      </c>
      <c r="D127" s="159" t="s">
        <v>17</v>
      </c>
      <c r="E127" s="96">
        <f>F127+G127+H127</f>
        <v>1384.9553954399998</v>
      </c>
      <c r="F127" s="96">
        <f>SUM(F128:F130)</f>
        <v>437.60400000000004</v>
      </c>
      <c r="G127" s="96">
        <f t="shared" ref="G127:H127" si="7">SUM(G128:G130)</f>
        <v>461.67221999999992</v>
      </c>
      <c r="H127" s="96">
        <f t="shared" si="7"/>
        <v>485.67917543999999</v>
      </c>
    </row>
    <row r="128" spans="1:9" ht="25.5" x14ac:dyDescent="0.2">
      <c r="A128" s="157"/>
      <c r="B128" s="31" t="s">
        <v>118</v>
      </c>
      <c r="C128" s="160"/>
      <c r="D128" s="160"/>
      <c r="E128" s="17">
        <f>F128+G128+H128</f>
        <v>543.70079398000007</v>
      </c>
      <c r="F128" s="17">
        <v>171.79300000000001</v>
      </c>
      <c r="G128" s="17">
        <f>F128*1.055</f>
        <v>181.241615</v>
      </c>
      <c r="H128" s="17">
        <f>G128*1.052</f>
        <v>190.66617898000001</v>
      </c>
    </row>
    <row r="129" spans="1:9" ht="27" customHeight="1" x14ac:dyDescent="0.2">
      <c r="A129" s="157"/>
      <c r="B129" s="31" t="s">
        <v>84</v>
      </c>
      <c r="C129" s="160"/>
      <c r="D129" s="160"/>
      <c r="E129" s="17">
        <f>F129+G129+H129</f>
        <v>211.57722071999999</v>
      </c>
      <c r="F129" s="17">
        <v>66.852000000000004</v>
      </c>
      <c r="G129" s="17">
        <f>F129*1.055</f>
        <v>70.528859999999995</v>
      </c>
      <c r="H129" s="17">
        <f>G129*1.052</f>
        <v>74.196360720000001</v>
      </c>
    </row>
    <row r="130" spans="1:9" ht="27" customHeight="1" x14ac:dyDescent="0.2">
      <c r="A130" s="127"/>
      <c r="B130" s="31" t="s">
        <v>229</v>
      </c>
      <c r="C130" s="120"/>
      <c r="D130" s="120"/>
      <c r="E130" s="17">
        <f>F130+G130+H130</f>
        <v>629.67738073999999</v>
      </c>
      <c r="F130" s="17">
        <v>198.959</v>
      </c>
      <c r="G130" s="17">
        <f>F130*1.055</f>
        <v>209.90174499999998</v>
      </c>
      <c r="H130" s="17">
        <f>G130*1.052</f>
        <v>220.81663573999998</v>
      </c>
    </row>
    <row r="131" spans="1:9" ht="12.75" customHeight="1" x14ac:dyDescent="0.2">
      <c r="A131" s="156" t="s">
        <v>176</v>
      </c>
      <c r="B131" s="31"/>
      <c r="C131" s="159" t="s">
        <v>31</v>
      </c>
      <c r="D131" s="159" t="s">
        <v>17</v>
      </c>
      <c r="E131" s="96">
        <f>F131+G131+H131</f>
        <v>250.65691200000001</v>
      </c>
      <c r="F131" s="96">
        <f>SUM(F132:F132)</f>
        <v>79.2</v>
      </c>
      <c r="G131" s="96">
        <f>SUM(G132:G132)</f>
        <v>83.555999999999997</v>
      </c>
      <c r="H131" s="96">
        <f>SUM(H132:H132)</f>
        <v>87.900912000000005</v>
      </c>
    </row>
    <row r="132" spans="1:9" ht="25.5" x14ac:dyDescent="0.2">
      <c r="A132" s="157"/>
      <c r="B132" s="31" t="s">
        <v>177</v>
      </c>
      <c r="C132" s="160"/>
      <c r="D132" s="160"/>
      <c r="E132" s="17">
        <f t="shared" ref="E132:E142" si="8">F132+G132+H132</f>
        <v>250.65691200000001</v>
      </c>
      <c r="F132" s="17">
        <v>79.2</v>
      </c>
      <c r="G132" s="17">
        <f>F132*1.055</f>
        <v>83.555999999999997</v>
      </c>
      <c r="H132" s="17">
        <f>G132*1.052</f>
        <v>87.900912000000005</v>
      </c>
    </row>
    <row r="133" spans="1:9" ht="14.25" customHeight="1" x14ac:dyDescent="0.2">
      <c r="A133" s="156" t="s">
        <v>61</v>
      </c>
      <c r="B133" s="138"/>
      <c r="C133" s="159" t="s">
        <v>31</v>
      </c>
      <c r="D133" s="159" t="s">
        <v>17</v>
      </c>
      <c r="E133" s="96">
        <f t="shared" si="8"/>
        <v>3474.4592646400006</v>
      </c>
      <c r="F133" s="96">
        <f>SUM(F134:F137)</f>
        <v>1097.8240000000001</v>
      </c>
      <c r="G133" s="96">
        <f>SUM(G134:G137)</f>
        <v>1158.2043200000001</v>
      </c>
      <c r="H133" s="96">
        <f>SUM(H134:H137)</f>
        <v>1218.43094464</v>
      </c>
    </row>
    <row r="134" spans="1:9" ht="29.25" customHeight="1" x14ac:dyDescent="0.2">
      <c r="A134" s="157"/>
      <c r="B134" s="31" t="s">
        <v>217</v>
      </c>
      <c r="C134" s="160"/>
      <c r="D134" s="160"/>
      <c r="E134" s="17">
        <f t="shared" si="8"/>
        <v>9.1685994199999996</v>
      </c>
      <c r="F134" s="17">
        <v>2.8969999999999998</v>
      </c>
      <c r="G134" s="17">
        <f>F134*1.055</f>
        <v>3.0563349999999998</v>
      </c>
      <c r="H134" s="17">
        <f>G134*1.052</f>
        <v>3.21526442</v>
      </c>
    </row>
    <row r="135" spans="1:9" ht="12.75" customHeight="1" x14ac:dyDescent="0.2">
      <c r="A135" s="157"/>
      <c r="B135" s="31" t="s">
        <v>191</v>
      </c>
      <c r="C135" s="160"/>
      <c r="D135" s="160"/>
      <c r="E135" s="17">
        <f t="shared" si="8"/>
        <v>21.562191179999999</v>
      </c>
      <c r="F135" s="17">
        <v>6.8129999999999997</v>
      </c>
      <c r="G135" s="17">
        <f>F135*1.055</f>
        <v>7.187714999999999</v>
      </c>
      <c r="H135" s="17">
        <f>G135*1.052</f>
        <v>7.5614761799999997</v>
      </c>
    </row>
    <row r="136" spans="1:9" ht="18.75" customHeight="1" x14ac:dyDescent="0.2">
      <c r="A136" s="157"/>
      <c r="B136" s="31" t="s">
        <v>26</v>
      </c>
      <c r="C136" s="160"/>
      <c r="D136" s="160"/>
      <c r="E136" s="17">
        <f t="shared" si="8"/>
        <v>2827.0966462200004</v>
      </c>
      <c r="F136" s="17">
        <v>893.27700000000004</v>
      </c>
      <c r="G136" s="17">
        <f>F136*1.055</f>
        <v>942.40723500000001</v>
      </c>
      <c r="H136" s="17">
        <f>G136*1.052</f>
        <v>991.41241122000008</v>
      </c>
    </row>
    <row r="137" spans="1:9" ht="27" customHeight="1" x14ac:dyDescent="0.2">
      <c r="A137" s="158"/>
      <c r="B137" s="31" t="s">
        <v>187</v>
      </c>
      <c r="C137" s="161"/>
      <c r="D137" s="161"/>
      <c r="E137" s="17">
        <f t="shared" si="8"/>
        <v>616.6318278199999</v>
      </c>
      <c r="F137" s="17">
        <v>194.83699999999999</v>
      </c>
      <c r="G137" s="17">
        <f>F137*1.055</f>
        <v>205.55303499999997</v>
      </c>
      <c r="H137" s="17">
        <f>G137*1.052</f>
        <v>216.24179281999997</v>
      </c>
      <c r="I137" s="100">
        <f>F137+F139+F141+F146</f>
        <v>619.78800000000001</v>
      </c>
    </row>
    <row r="138" spans="1:9" ht="14.25" customHeight="1" x14ac:dyDescent="0.2">
      <c r="A138" s="156" t="s">
        <v>60</v>
      </c>
      <c r="B138" s="31"/>
      <c r="C138" s="159" t="s">
        <v>31</v>
      </c>
      <c r="D138" s="159" t="s">
        <v>17</v>
      </c>
      <c r="E138" s="96">
        <f>F138+G138+H138</f>
        <v>159.71782475999998</v>
      </c>
      <c r="F138" s="96">
        <f>SUM(F139:F140)</f>
        <v>50.466000000000001</v>
      </c>
      <c r="G138" s="96">
        <f>SUM(G139:G140)</f>
        <v>53.241629999999994</v>
      </c>
      <c r="H138" s="96">
        <f>SUM(H139:H140)</f>
        <v>56.010194759999997</v>
      </c>
    </row>
    <row r="139" spans="1:9" ht="15.75" customHeight="1" x14ac:dyDescent="0.2">
      <c r="A139" s="157"/>
      <c r="B139" s="133" t="s">
        <v>95</v>
      </c>
      <c r="C139" s="160"/>
      <c r="D139" s="160"/>
      <c r="E139" s="17">
        <f t="shared" si="8"/>
        <v>154.35338705999999</v>
      </c>
      <c r="F139" s="37">
        <v>48.771000000000001</v>
      </c>
      <c r="G139" s="17">
        <f>F139*1.055</f>
        <v>51.453404999999997</v>
      </c>
      <c r="H139" s="17">
        <f>G139*1.052</f>
        <v>54.128982059999998</v>
      </c>
    </row>
    <row r="140" spans="1:9" ht="25.5" customHeight="1" x14ac:dyDescent="0.2">
      <c r="A140" s="158"/>
      <c r="B140" s="133" t="s">
        <v>184</v>
      </c>
      <c r="C140" s="161"/>
      <c r="D140" s="161"/>
      <c r="E140" s="17">
        <f t="shared" si="8"/>
        <v>5.3644376999999999</v>
      </c>
      <c r="F140" s="37">
        <v>1.6950000000000001</v>
      </c>
      <c r="G140" s="17">
        <f>F140*1.055</f>
        <v>1.788225</v>
      </c>
      <c r="H140" s="17">
        <f>G140*1.052</f>
        <v>1.8812127000000001</v>
      </c>
    </row>
    <row r="141" spans="1:9" ht="12.75" customHeight="1" x14ac:dyDescent="0.2">
      <c r="A141" s="185" t="s">
        <v>121</v>
      </c>
      <c r="B141" s="31"/>
      <c r="C141" s="159" t="s">
        <v>31</v>
      </c>
      <c r="D141" s="162" t="s">
        <v>17</v>
      </c>
      <c r="E141" s="96">
        <f t="shared" si="8"/>
        <v>207.70976179999997</v>
      </c>
      <c r="F141" s="96">
        <f>SUM(F142)</f>
        <v>65.63</v>
      </c>
      <c r="G141" s="96">
        <f>SUM(G142)</f>
        <v>69.239649999999997</v>
      </c>
      <c r="H141" s="96">
        <f>SUM(H142)</f>
        <v>72.840111800000003</v>
      </c>
    </row>
    <row r="142" spans="1:9" ht="27" customHeight="1" x14ac:dyDescent="0.2">
      <c r="A142" s="185"/>
      <c r="B142" s="31" t="s">
        <v>122</v>
      </c>
      <c r="C142" s="161"/>
      <c r="D142" s="162"/>
      <c r="E142" s="17">
        <f t="shared" si="8"/>
        <v>207.70976179999997</v>
      </c>
      <c r="F142" s="17">
        <v>65.63</v>
      </c>
      <c r="G142" s="17">
        <f>F142*1.055</f>
        <v>69.239649999999997</v>
      </c>
      <c r="H142" s="17">
        <f>G142*1.052</f>
        <v>72.840111800000003</v>
      </c>
    </row>
    <row r="143" spans="1:9" x14ac:dyDescent="0.2">
      <c r="A143" s="204" t="s">
        <v>198</v>
      </c>
      <c r="B143" s="56"/>
      <c r="C143" s="206" t="s">
        <v>31</v>
      </c>
      <c r="D143" s="208" t="s">
        <v>17</v>
      </c>
      <c r="E143" s="93">
        <f>SUM(F143:H143)</f>
        <v>343.74177431999999</v>
      </c>
      <c r="F143" s="93">
        <f>F144</f>
        <v>108.61199999999999</v>
      </c>
      <c r="G143" s="93">
        <f>G144</f>
        <v>114.58565999999999</v>
      </c>
      <c r="H143" s="93">
        <f>H144</f>
        <v>120.54411431999999</v>
      </c>
    </row>
    <row r="144" spans="1:9" ht="41.25" customHeight="1" x14ac:dyDescent="0.2">
      <c r="A144" s="205"/>
      <c r="B144" s="39" t="s">
        <v>188</v>
      </c>
      <c r="C144" s="207"/>
      <c r="D144" s="209"/>
      <c r="E144" s="94">
        <f t="shared" ref="E144:E155" si="9">F144+G144+H144</f>
        <v>343.74177431999999</v>
      </c>
      <c r="F144" s="94">
        <v>108.61199999999999</v>
      </c>
      <c r="G144" s="94">
        <f>F144*1.055</f>
        <v>114.58565999999999</v>
      </c>
      <c r="H144" s="94">
        <f>G144*1.052</f>
        <v>120.54411431999999</v>
      </c>
    </row>
    <row r="145" spans="1:9" x14ac:dyDescent="0.2">
      <c r="A145" s="156" t="s">
        <v>173</v>
      </c>
      <c r="B145" s="138"/>
      <c r="C145" s="159" t="s">
        <v>28</v>
      </c>
      <c r="D145" s="159" t="s">
        <v>17</v>
      </c>
      <c r="E145" s="96">
        <f t="shared" si="9"/>
        <v>982.84727300000009</v>
      </c>
      <c r="F145" s="96">
        <f>SUM(F146:F146)</f>
        <v>310.55</v>
      </c>
      <c r="G145" s="96">
        <f>SUM(G146:G146)</f>
        <v>327.63024999999999</v>
      </c>
      <c r="H145" s="96">
        <f>SUM(H146:H146)</f>
        <v>344.66702300000003</v>
      </c>
    </row>
    <row r="146" spans="1:9" ht="31.5" customHeight="1" x14ac:dyDescent="0.2">
      <c r="A146" s="157"/>
      <c r="B146" s="31" t="s">
        <v>171</v>
      </c>
      <c r="C146" s="160"/>
      <c r="D146" s="160"/>
      <c r="E146" s="17">
        <f t="shared" si="9"/>
        <v>982.84727300000009</v>
      </c>
      <c r="F146" s="17">
        <v>310.55</v>
      </c>
      <c r="G146" s="17">
        <f>F146*1.055</f>
        <v>327.63024999999999</v>
      </c>
      <c r="H146" s="17">
        <f>G146*1.052</f>
        <v>344.66702300000003</v>
      </c>
    </row>
    <row r="147" spans="1:9" ht="12" customHeight="1" x14ac:dyDescent="0.2">
      <c r="A147" s="156" t="s">
        <v>55</v>
      </c>
      <c r="B147" s="138"/>
      <c r="C147" s="159" t="s">
        <v>28</v>
      </c>
      <c r="D147" s="159" t="s">
        <v>17</v>
      </c>
      <c r="E147" s="96">
        <f t="shared" si="9"/>
        <v>380.84975781999998</v>
      </c>
      <c r="F147" s="96">
        <f>SUM(F148:F148)</f>
        <v>120.337</v>
      </c>
      <c r="G147" s="96">
        <f>SUM(G148:G148)</f>
        <v>126.955535</v>
      </c>
      <c r="H147" s="96">
        <f>SUM(H148:H148)</f>
        <v>133.55722281999999</v>
      </c>
    </row>
    <row r="148" spans="1:9" ht="25.5" x14ac:dyDescent="0.2">
      <c r="A148" s="157"/>
      <c r="B148" s="59" t="s">
        <v>25</v>
      </c>
      <c r="C148" s="161"/>
      <c r="D148" s="160"/>
      <c r="E148" s="17">
        <f t="shared" si="9"/>
        <v>380.84975781999998</v>
      </c>
      <c r="F148" s="17">
        <v>120.337</v>
      </c>
      <c r="G148" s="17">
        <f>F148*1.055</f>
        <v>126.955535</v>
      </c>
      <c r="H148" s="17">
        <f>G148*1.052</f>
        <v>133.55722281999999</v>
      </c>
      <c r="I148" s="28">
        <f>I30+I48+I61+I80+I104+I137+I117</f>
        <v>26340.780999999999</v>
      </c>
    </row>
    <row r="149" spans="1:9" x14ac:dyDescent="0.2">
      <c r="A149" s="177" t="s">
        <v>61</v>
      </c>
      <c r="B149" s="31"/>
      <c r="C149" s="159" t="s">
        <v>28</v>
      </c>
      <c r="D149" s="159" t="s">
        <v>17</v>
      </c>
      <c r="E149" s="96">
        <f t="shared" si="9"/>
        <v>13629.710119359999</v>
      </c>
      <c r="F149" s="96">
        <f>SUM(F150:F153)</f>
        <v>4306.576</v>
      </c>
      <c r="G149" s="96">
        <f>SUM(G150:G153)</f>
        <v>4543.4376799999991</v>
      </c>
      <c r="H149" s="96">
        <f>SUM(H150:H153)</f>
        <v>4779.6964393600001</v>
      </c>
      <c r="I149" s="28">
        <f>F64+F58+F83</f>
        <v>1343.1279999999999</v>
      </c>
    </row>
    <row r="150" spans="1:9" x14ac:dyDescent="0.2">
      <c r="A150" s="178"/>
      <c r="B150" s="31" t="s">
        <v>191</v>
      </c>
      <c r="C150" s="160"/>
      <c r="D150" s="160"/>
      <c r="E150" s="17">
        <f t="shared" si="9"/>
        <v>79.121499999999997</v>
      </c>
      <c r="F150" s="17">
        <v>25</v>
      </c>
      <c r="G150" s="17">
        <f>F150*1.055</f>
        <v>26.375</v>
      </c>
      <c r="H150" s="17">
        <f>G150*1.052</f>
        <v>27.746500000000001</v>
      </c>
    </row>
    <row r="151" spans="1:9" ht="23.25" customHeight="1" x14ac:dyDescent="0.2">
      <c r="A151" s="178"/>
      <c r="B151" s="31" t="s">
        <v>216</v>
      </c>
      <c r="C151" s="160"/>
      <c r="D151" s="160"/>
      <c r="E151" s="17">
        <f t="shared" si="9"/>
        <v>7806.5987541399991</v>
      </c>
      <c r="F151" s="17">
        <v>2466.6489999999999</v>
      </c>
      <c r="G151" s="17">
        <f>F151*1.055</f>
        <v>2602.3146949999996</v>
      </c>
      <c r="H151" s="17">
        <f>G151*1.052</f>
        <v>2737.6350591399996</v>
      </c>
    </row>
    <row r="152" spans="1:9" s="26" customFormat="1" ht="25.5" x14ac:dyDescent="0.2">
      <c r="A152" s="178"/>
      <c r="B152" s="31" t="s">
        <v>217</v>
      </c>
      <c r="C152" s="160"/>
      <c r="D152" s="160"/>
      <c r="E152" s="17">
        <f t="shared" si="9"/>
        <v>3132.2207988199998</v>
      </c>
      <c r="F152" s="17">
        <v>989.68700000000001</v>
      </c>
      <c r="G152" s="17">
        <f>F152*1.055</f>
        <v>1044.1197849999999</v>
      </c>
      <c r="H152" s="17">
        <f>G152*1.052</f>
        <v>1098.4140138199998</v>
      </c>
    </row>
    <row r="153" spans="1:9" ht="25.5" x14ac:dyDescent="0.2">
      <c r="A153" s="184"/>
      <c r="B153" s="31" t="s">
        <v>187</v>
      </c>
      <c r="C153" s="161"/>
      <c r="D153" s="161"/>
      <c r="E153" s="17">
        <f t="shared" si="9"/>
        <v>2611.7690664000002</v>
      </c>
      <c r="F153" s="17">
        <v>825.24</v>
      </c>
      <c r="G153" s="17">
        <f>F153*1.055</f>
        <v>870.62819999999999</v>
      </c>
      <c r="H153" s="17">
        <f>G153*1.052</f>
        <v>915.90086640000004</v>
      </c>
    </row>
    <row r="154" spans="1:9" x14ac:dyDescent="0.2">
      <c r="A154" s="185" t="s">
        <v>60</v>
      </c>
      <c r="B154" s="31"/>
      <c r="C154" s="162" t="s">
        <v>28</v>
      </c>
      <c r="D154" s="162" t="s">
        <v>17</v>
      </c>
      <c r="E154" s="96">
        <f t="shared" si="9"/>
        <v>626.64228000000003</v>
      </c>
      <c r="F154" s="96">
        <f>SUM(F155)</f>
        <v>198</v>
      </c>
      <c r="G154" s="96">
        <f>SUM(G155)</f>
        <v>208.89</v>
      </c>
      <c r="H154" s="96">
        <f>SUM(H155)</f>
        <v>219.75227999999998</v>
      </c>
    </row>
    <row r="155" spans="1:9" ht="43.5" customHeight="1" x14ac:dyDescent="0.2">
      <c r="A155" s="185"/>
      <c r="B155" s="31" t="s">
        <v>29</v>
      </c>
      <c r="C155" s="162"/>
      <c r="D155" s="162"/>
      <c r="E155" s="17">
        <f t="shared" si="9"/>
        <v>626.64228000000003</v>
      </c>
      <c r="F155" s="17">
        <v>198</v>
      </c>
      <c r="G155" s="17">
        <f>F155*1.055</f>
        <v>208.89</v>
      </c>
      <c r="H155" s="17">
        <f>G155*1.052</f>
        <v>219.75227999999998</v>
      </c>
    </row>
    <row r="156" spans="1:9" x14ac:dyDescent="0.2">
      <c r="A156" s="155" t="s">
        <v>74</v>
      </c>
      <c r="B156" s="155"/>
      <c r="C156" s="154"/>
      <c r="D156" s="154"/>
      <c r="E156" s="96">
        <f>F156+G156+H156</f>
        <v>115176.26007225999</v>
      </c>
      <c r="F156" s="96">
        <f>F154+F149+F147+F145+F143+F141+F138+F133+F131+F127+F125+F123+F121+F116+F114+F112+F110+F108+F106+F101+F97+F94+F90+F88+F86+F81+F74+F72+F68+F66+F63+F58+F55+F53+F51+F49+F47+F44+F40+F38+F35+F32+F30+F27+F25+F23+F21+F19+F17</f>
        <v>72001.519</v>
      </c>
      <c r="G156" s="96">
        <f t="shared" ref="G156:H156" si="10">G154+G149+G147+G145+G143+G141+G138+G133+G131+G127+G125+G123+G121+G116+G114+G112+G110+G108+G106+G101+G97+G94+G90+G88+G86+G81+G74+G72+G68+G66+G63+G58+G55+G53+G51+G49+G47+G44+G40+G38+G35+G32+G30+G27+G25+G23+G21+G19+G17</f>
        <v>21039.570654999996</v>
      </c>
      <c r="H156" s="96">
        <f t="shared" si="10"/>
        <v>22135.170417259993</v>
      </c>
    </row>
    <row r="157" spans="1:9" x14ac:dyDescent="0.2">
      <c r="F157" s="21"/>
    </row>
    <row r="158" spans="1:9" x14ac:dyDescent="0.2">
      <c r="A158" s="33"/>
      <c r="B158" s="33"/>
      <c r="C158" s="34"/>
      <c r="D158" s="34"/>
      <c r="E158" s="34"/>
      <c r="F158" s="19"/>
      <c r="G158" s="34"/>
      <c r="H158" s="34"/>
    </row>
    <row r="159" spans="1:9" ht="23.25" x14ac:dyDescent="0.2">
      <c r="A159" s="169" t="s">
        <v>75</v>
      </c>
      <c r="B159" s="169"/>
      <c r="C159" s="129"/>
      <c r="D159" s="129"/>
      <c r="E159" s="129"/>
      <c r="F159" s="20"/>
      <c r="G159" s="169" t="s">
        <v>114</v>
      </c>
      <c r="H159" s="169"/>
    </row>
  </sheetData>
  <mergeCells count="155">
    <mergeCell ref="A154:A155"/>
    <mergeCell ref="C154:C155"/>
    <mergeCell ref="D154:D155"/>
    <mergeCell ref="A159:B159"/>
    <mergeCell ref="G159:H159"/>
    <mergeCell ref="A147:A148"/>
    <mergeCell ref="C147:C148"/>
    <mergeCell ref="D147:D148"/>
    <mergeCell ref="A149:A153"/>
    <mergeCell ref="C149:C153"/>
    <mergeCell ref="A138:A140"/>
    <mergeCell ref="C138:C140"/>
    <mergeCell ref="D138:D140"/>
    <mergeCell ref="A141:A142"/>
    <mergeCell ref="C141:C142"/>
    <mergeCell ref="D141:D142"/>
    <mergeCell ref="D149:D153"/>
    <mergeCell ref="A143:A144"/>
    <mergeCell ref="C143:C144"/>
    <mergeCell ref="D143:D144"/>
    <mergeCell ref="A145:A146"/>
    <mergeCell ref="C145:C146"/>
    <mergeCell ref="D145:D146"/>
    <mergeCell ref="C123:C124"/>
    <mergeCell ref="D123:D124"/>
    <mergeCell ref="A127:A129"/>
    <mergeCell ref="C127:C129"/>
    <mergeCell ref="D127:D129"/>
    <mergeCell ref="A133:A137"/>
    <mergeCell ref="C133:C137"/>
    <mergeCell ref="D133:D137"/>
    <mergeCell ref="A131:A132"/>
    <mergeCell ref="A123:A124"/>
    <mergeCell ref="C131:C132"/>
    <mergeCell ref="D131:D132"/>
    <mergeCell ref="A125:A126"/>
    <mergeCell ref="C125:C126"/>
    <mergeCell ref="D125:D126"/>
    <mergeCell ref="C112:C113"/>
    <mergeCell ref="D112:D113"/>
    <mergeCell ref="D114:D115"/>
    <mergeCell ref="A121:A122"/>
    <mergeCell ref="C121:C122"/>
    <mergeCell ref="D121:D122"/>
    <mergeCell ref="A114:A115"/>
    <mergeCell ref="C114:C115"/>
    <mergeCell ref="A116:A120"/>
    <mergeCell ref="D116:D120"/>
    <mergeCell ref="C116:C120"/>
    <mergeCell ref="C90:C91"/>
    <mergeCell ref="D90:D91"/>
    <mergeCell ref="A94:A96"/>
    <mergeCell ref="C94:C96"/>
    <mergeCell ref="D94:D96"/>
    <mergeCell ref="C81:C85"/>
    <mergeCell ref="D81:D85"/>
    <mergeCell ref="A81:A85"/>
    <mergeCell ref="A86:A87"/>
    <mergeCell ref="C86:C87"/>
    <mergeCell ref="A108:A109"/>
    <mergeCell ref="C108:C109"/>
    <mergeCell ref="D108:D109"/>
    <mergeCell ref="A106:A107"/>
    <mergeCell ref="A97:A100"/>
    <mergeCell ref="A47:A48"/>
    <mergeCell ref="C47:C48"/>
    <mergeCell ref="D47:D48"/>
    <mergeCell ref="A49:A50"/>
    <mergeCell ref="C49:C50"/>
    <mergeCell ref="D49:D50"/>
    <mergeCell ref="A51:A52"/>
    <mergeCell ref="C51:C52"/>
    <mergeCell ref="D51:D52"/>
    <mergeCell ref="A53:A54"/>
    <mergeCell ref="C53:C54"/>
    <mergeCell ref="D53:D54"/>
    <mergeCell ref="A55:A57"/>
    <mergeCell ref="C55:C57"/>
    <mergeCell ref="D55:D57"/>
    <mergeCell ref="A58:A62"/>
    <mergeCell ref="C58:C62"/>
    <mergeCell ref="D58:D62"/>
    <mergeCell ref="A63:A65"/>
    <mergeCell ref="E13:E14"/>
    <mergeCell ref="F13:H13"/>
    <mergeCell ref="C106:C107"/>
    <mergeCell ref="A17:A18"/>
    <mergeCell ref="D106:D107"/>
    <mergeCell ref="C97:C100"/>
    <mergeCell ref="D97:D100"/>
    <mergeCell ref="A101:A105"/>
    <mergeCell ref="C101:C105"/>
    <mergeCell ref="D101:D105"/>
    <mergeCell ref="C63:C65"/>
    <mergeCell ref="D63:D65"/>
    <mergeCell ref="A66:A67"/>
    <mergeCell ref="C66:C67"/>
    <mergeCell ref="D66:D67"/>
    <mergeCell ref="A68:A71"/>
    <mergeCell ref="C68:C71"/>
    <mergeCell ref="D68:D71"/>
    <mergeCell ref="A72:A73"/>
    <mergeCell ref="C73:C80"/>
    <mergeCell ref="D73:D80"/>
    <mergeCell ref="A74:A80"/>
    <mergeCell ref="D86:D87"/>
    <mergeCell ref="A90:A93"/>
    <mergeCell ref="D38:D39"/>
    <mergeCell ref="A40:A43"/>
    <mergeCell ref="C40:C43"/>
    <mergeCell ref="D40:D43"/>
    <mergeCell ref="A110:A111"/>
    <mergeCell ref="C110:C111"/>
    <mergeCell ref="D110:D111"/>
    <mergeCell ref="A112:A113"/>
    <mergeCell ref="F1:H1"/>
    <mergeCell ref="F2:H2"/>
    <mergeCell ref="F3:H3"/>
    <mergeCell ref="F5:H5"/>
    <mergeCell ref="F6:H6"/>
    <mergeCell ref="A8:H8"/>
    <mergeCell ref="A25:A26"/>
    <mergeCell ref="C25:C26"/>
    <mergeCell ref="D25:D26"/>
    <mergeCell ref="A16:H16"/>
    <mergeCell ref="A9:H9"/>
    <mergeCell ref="A12:A14"/>
    <mergeCell ref="B12:B14"/>
    <mergeCell ref="C12:C14"/>
    <mergeCell ref="D12:D14"/>
    <mergeCell ref="E12:H12"/>
    <mergeCell ref="C17:C20"/>
    <mergeCell ref="D17:D20"/>
    <mergeCell ref="D21:D24"/>
    <mergeCell ref="C21:C24"/>
    <mergeCell ref="A19:A20"/>
    <mergeCell ref="A23:A24"/>
    <mergeCell ref="A88:A89"/>
    <mergeCell ref="C88:C89"/>
    <mergeCell ref="D88:D89"/>
    <mergeCell ref="A21:A22"/>
    <mergeCell ref="A44:A46"/>
    <mergeCell ref="C44:C46"/>
    <mergeCell ref="D44:D46"/>
    <mergeCell ref="A27:A28"/>
    <mergeCell ref="C28:C29"/>
    <mergeCell ref="D28:D29"/>
    <mergeCell ref="A30:A31"/>
    <mergeCell ref="A32:A33"/>
    <mergeCell ref="A34:H34"/>
    <mergeCell ref="A35:A37"/>
    <mergeCell ref="C35:C37"/>
    <mergeCell ref="D35:D37"/>
    <mergeCell ref="A38:A39"/>
    <mergeCell ref="C38:C39"/>
  </mergeCells>
  <phoneticPr fontId="15" type="noConversion"/>
  <printOptions horizontalCentered="1"/>
  <pageMargins left="1.1811023622047245" right="0.39370078740157483" top="1.1811023622047245" bottom="0.78740157480314965" header="0.19685039370078741" footer="0.19685039370078741"/>
  <pageSetup paperSize="9" scale="75" fitToHeight="30" orientation="landscape" r:id="rId1"/>
  <headerFooter differentFirst="1" alignWithMargins="0">
    <oddHeader>&amp;C
&amp;P</oddHeader>
  </headerFooter>
  <rowBreaks count="4" manualBreakCount="4">
    <brk id="22" max="7" man="1"/>
    <brk id="48" max="7" man="1"/>
    <brk id="77" max="7" man="1"/>
    <brk id="10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view="pageBreakPreview" zoomScale="110" zoomScaleSheetLayoutView="110" workbookViewId="0">
      <selection activeCell="D3" sqref="D3:E3"/>
    </sheetView>
  </sheetViews>
  <sheetFormatPr defaultColWidth="9.140625" defaultRowHeight="12.75" x14ac:dyDescent="0.2"/>
  <cols>
    <col min="1" max="1" width="41.42578125" style="8" customWidth="1"/>
    <col min="2" max="2" width="27.28515625" style="8" customWidth="1"/>
    <col min="3" max="3" width="20.140625" style="8" customWidth="1"/>
    <col min="4" max="4" width="27.28515625" style="8" customWidth="1"/>
    <col min="5" max="5" width="34.42578125" style="8" customWidth="1"/>
    <col min="6" max="6" width="9.5703125" style="1" bestFit="1" customWidth="1"/>
    <col min="7" max="16384" width="9.140625" style="1"/>
  </cols>
  <sheetData>
    <row r="1" spans="1:6" ht="20.25" x14ac:dyDescent="0.2">
      <c r="A1" s="38"/>
      <c r="B1" s="38"/>
      <c r="C1" s="38"/>
      <c r="D1" s="210" t="s">
        <v>110</v>
      </c>
      <c r="E1" s="210"/>
    </row>
    <row r="2" spans="1:6" ht="20.25" x14ac:dyDescent="0.2">
      <c r="A2" s="38"/>
      <c r="B2" s="38"/>
      <c r="C2" s="38"/>
      <c r="D2" s="210" t="s">
        <v>111</v>
      </c>
      <c r="E2" s="210"/>
    </row>
    <row r="3" spans="1:6" ht="20.25" x14ac:dyDescent="0.2">
      <c r="A3" s="38"/>
      <c r="B3" s="38"/>
      <c r="C3" s="38"/>
      <c r="D3" s="240" t="s">
        <v>234</v>
      </c>
      <c r="E3" s="211"/>
    </row>
    <row r="4" spans="1:6" ht="20.25" x14ac:dyDescent="0.2">
      <c r="A4" s="38"/>
      <c r="B4" s="38"/>
      <c r="C4" s="38"/>
      <c r="D4" s="38"/>
      <c r="E4" s="38"/>
    </row>
    <row r="5" spans="1:6" ht="20.25" x14ac:dyDescent="0.2">
      <c r="A5" s="38"/>
      <c r="B5" s="38"/>
      <c r="C5" s="38"/>
      <c r="D5" s="212" t="s">
        <v>224</v>
      </c>
      <c r="E5" s="212"/>
      <c r="F5" s="4"/>
    </row>
    <row r="6" spans="1:6" ht="94.5" customHeight="1" x14ac:dyDescent="0.2">
      <c r="A6" s="38"/>
      <c r="B6" s="38"/>
      <c r="C6" s="38"/>
      <c r="D6" s="212" t="s">
        <v>147</v>
      </c>
      <c r="E6" s="212"/>
      <c r="F6" s="4"/>
    </row>
    <row r="7" spans="1:6" ht="20.25" x14ac:dyDescent="0.2">
      <c r="A7" s="38"/>
      <c r="B7" s="38"/>
      <c r="C7" s="38"/>
      <c r="D7" s="38"/>
      <c r="E7" s="38"/>
    </row>
    <row r="8" spans="1:6" s="5" customFormat="1" ht="20.25" x14ac:dyDescent="0.2">
      <c r="A8" s="214" t="s">
        <v>19</v>
      </c>
      <c r="B8" s="214"/>
      <c r="C8" s="214"/>
      <c r="D8" s="214"/>
      <c r="E8" s="214"/>
    </row>
    <row r="9" spans="1:6" s="5" customFormat="1" ht="24" customHeight="1" x14ac:dyDescent="0.2">
      <c r="A9" s="215" t="s">
        <v>150</v>
      </c>
      <c r="B9" s="215"/>
      <c r="C9" s="215"/>
      <c r="D9" s="215"/>
      <c r="E9" s="215"/>
    </row>
    <row r="10" spans="1:6" s="5" customFormat="1" ht="9.75" customHeight="1" x14ac:dyDescent="0.2">
      <c r="A10" s="9"/>
      <c r="B10" s="9"/>
      <c r="C10" s="9"/>
      <c r="D10" s="9"/>
      <c r="E10" s="9"/>
    </row>
    <row r="11" spans="1:6" x14ac:dyDescent="0.2">
      <c r="A11" s="10"/>
      <c r="B11" s="10"/>
      <c r="C11" s="10"/>
      <c r="D11" s="10"/>
      <c r="E11" s="10"/>
    </row>
    <row r="12" spans="1:6" x14ac:dyDescent="0.2">
      <c r="A12" s="213"/>
      <c r="B12" s="213" t="s">
        <v>7</v>
      </c>
      <c r="C12" s="213" t="s">
        <v>8</v>
      </c>
      <c r="D12" s="213"/>
      <c r="E12" s="213"/>
    </row>
    <row r="13" spans="1:6" x14ac:dyDescent="0.2">
      <c r="A13" s="213"/>
      <c r="B13" s="213"/>
      <c r="C13" s="11">
        <v>2017</v>
      </c>
      <c r="D13" s="11">
        <v>2018</v>
      </c>
      <c r="E13" s="11">
        <v>2019</v>
      </c>
    </row>
    <row r="14" spans="1:6" s="2" customFormat="1" x14ac:dyDescent="0.2">
      <c r="A14" s="11">
        <v>1</v>
      </c>
      <c r="B14" s="11">
        <v>2</v>
      </c>
      <c r="C14" s="11">
        <v>3</v>
      </c>
      <c r="D14" s="11">
        <v>4</v>
      </c>
      <c r="E14" s="11">
        <v>5</v>
      </c>
    </row>
    <row r="15" spans="1:6" x14ac:dyDescent="0.2">
      <c r="A15" s="12" t="s">
        <v>78</v>
      </c>
      <c r="B15" s="13">
        <f>C15+D15+E15</f>
        <v>2286101.55981754</v>
      </c>
      <c r="C15" s="13">
        <f>'додаток 1.1.ДІБ'!F96+'додаток 1.2.РА'!F156</f>
        <v>760469.978</v>
      </c>
      <c r="D15" s="13">
        <f>'додаток 1.1.ДІБ'!G96+'додаток 1.2.РА'!G156</f>
        <v>743628.54489999998</v>
      </c>
      <c r="E15" s="13">
        <f>'додаток 1.1.ДІБ'!H96+'додаток 1.2.РА'!H156</f>
        <v>782003.03691754001</v>
      </c>
      <c r="F15" s="3"/>
    </row>
    <row r="16" spans="1:6" x14ac:dyDescent="0.2">
      <c r="A16" s="12" t="s">
        <v>79</v>
      </c>
      <c r="B16" s="13"/>
      <c r="C16" s="13"/>
      <c r="D16" s="13"/>
      <c r="E16" s="13"/>
      <c r="F16" s="3"/>
    </row>
    <row r="17" spans="1:6" s="7" customFormat="1" x14ac:dyDescent="0.2">
      <c r="A17" s="14" t="s">
        <v>80</v>
      </c>
      <c r="B17" s="15">
        <f>C17+D17+E17</f>
        <v>1304.65340266</v>
      </c>
      <c r="C17" s="15">
        <f>'додаток 1.2.РА'!F65+'додаток 1.2.РА'!F71+'додаток 1.2.РА'!F93</f>
        <v>412.23099999999999</v>
      </c>
      <c r="D17" s="15">
        <f>C17*1.055</f>
        <v>434.90370499999995</v>
      </c>
      <c r="E17" s="15">
        <f>D17*1.052</f>
        <v>457.51869765999999</v>
      </c>
      <c r="F17" s="6"/>
    </row>
    <row r="18" spans="1:6" x14ac:dyDescent="0.2">
      <c r="A18" s="12" t="s">
        <v>9</v>
      </c>
      <c r="B18" s="13">
        <f>C18+D18+E18</f>
        <v>0</v>
      </c>
      <c r="C18" s="13"/>
      <c r="D18" s="13"/>
      <c r="E18" s="13"/>
    </row>
    <row r="19" spans="1:6" x14ac:dyDescent="0.2">
      <c r="A19" s="12" t="s">
        <v>10</v>
      </c>
      <c r="B19" s="13">
        <f>C19+D19+E19</f>
        <v>0</v>
      </c>
      <c r="C19" s="11"/>
      <c r="D19" s="13"/>
      <c r="E19" s="13"/>
    </row>
    <row r="20" spans="1:6" ht="12.75" customHeight="1" x14ac:dyDescent="0.2">
      <c r="A20" s="12" t="s">
        <v>43</v>
      </c>
      <c r="B20" s="13">
        <f>C20+D20+E20</f>
        <v>0</v>
      </c>
      <c r="C20" s="11"/>
      <c r="D20" s="16"/>
      <c r="E20" s="16"/>
    </row>
    <row r="21" spans="1:6" ht="19.5" customHeight="1" x14ac:dyDescent="0.2">
      <c r="A21" s="12" t="s">
        <v>11</v>
      </c>
      <c r="B21" s="13">
        <f>B15+B18+B19+B20</f>
        <v>2286101.55981754</v>
      </c>
      <c r="C21" s="13">
        <f>C15+C18+C19+C20</f>
        <v>760469.978</v>
      </c>
      <c r="D21" s="13">
        <f>D15+D18+D19+D20</f>
        <v>743628.54489999998</v>
      </c>
      <c r="E21" s="13">
        <f>E15+E18+E19+E20</f>
        <v>782003.03691754001</v>
      </c>
    </row>
    <row r="24" spans="1:6" s="5" customFormat="1" ht="20.25" x14ac:dyDescent="0.2">
      <c r="A24" s="38" t="s">
        <v>75</v>
      </c>
      <c r="B24" s="38"/>
      <c r="C24" s="38"/>
      <c r="D24" s="210" t="s">
        <v>144</v>
      </c>
      <c r="E24" s="210"/>
    </row>
  </sheetData>
  <mergeCells count="11">
    <mergeCell ref="D24:E24"/>
    <mergeCell ref="A12:A13"/>
    <mergeCell ref="C12:E12"/>
    <mergeCell ref="A8:E8"/>
    <mergeCell ref="A9:E9"/>
    <mergeCell ref="B12:B13"/>
    <mergeCell ref="D1:E1"/>
    <mergeCell ref="D2:E2"/>
    <mergeCell ref="D3:E3"/>
    <mergeCell ref="D5:E5"/>
    <mergeCell ref="D6:E6"/>
  </mergeCells>
  <phoneticPr fontId="0" type="noConversion"/>
  <printOptions horizontalCentered="1"/>
  <pageMargins left="1.1811023622047245" right="0.59055118110236227" top="1.1811023622047245" bottom="0.78740157480314965" header="0.19685039370078741" footer="0.19685039370078741"/>
  <pageSetup paperSize="9" scale="80" fitToHeight="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tabSelected="1" view="pageBreakPreview" zoomScaleSheetLayoutView="150" workbookViewId="0">
      <selection activeCell="E4" sqref="E4"/>
    </sheetView>
  </sheetViews>
  <sheetFormatPr defaultColWidth="9.140625" defaultRowHeight="12.75" x14ac:dyDescent="0.2"/>
  <cols>
    <col min="1" max="1" width="36.7109375" style="103" customWidth="1"/>
    <col min="2" max="2" width="49.42578125" style="104" customWidth="1"/>
    <col min="3" max="3" width="14.42578125" style="95" bestFit="1" customWidth="1"/>
    <col min="4" max="4" width="16.42578125" style="104" customWidth="1"/>
    <col min="5" max="5" width="16.7109375" style="104" customWidth="1"/>
    <col min="6" max="6" width="17.140625" style="104" customWidth="1"/>
    <col min="7" max="7" width="19" style="104" customWidth="1"/>
    <col min="8" max="8" width="0.140625" style="104" customWidth="1"/>
    <col min="9" max="16384" width="9.140625" style="104"/>
  </cols>
  <sheetData>
    <row r="1" spans="1:8" ht="23.25" x14ac:dyDescent="0.2">
      <c r="E1" s="169" t="s">
        <v>110</v>
      </c>
      <c r="F1" s="169"/>
      <c r="G1" s="105"/>
    </row>
    <row r="2" spans="1:8" ht="23.25" x14ac:dyDescent="0.2">
      <c r="E2" s="169" t="s">
        <v>111</v>
      </c>
      <c r="F2" s="169"/>
      <c r="G2" s="105"/>
    </row>
    <row r="3" spans="1:8" ht="23.25" customHeight="1" x14ac:dyDescent="0.2">
      <c r="E3" s="239" t="s">
        <v>234</v>
      </c>
      <c r="F3" s="170"/>
      <c r="G3" s="170"/>
    </row>
    <row r="4" spans="1:8" ht="23.25" x14ac:dyDescent="0.2">
      <c r="E4" s="105"/>
      <c r="F4" s="105"/>
      <c r="G4" s="105"/>
    </row>
    <row r="5" spans="1:8" ht="23.25" x14ac:dyDescent="0.2">
      <c r="A5" s="104"/>
      <c r="B5" s="27"/>
      <c r="C5" s="106"/>
      <c r="E5" s="172" t="s">
        <v>152</v>
      </c>
      <c r="F5" s="172"/>
      <c r="G5" s="105"/>
    </row>
    <row r="6" spans="1:8" ht="95.25" customHeight="1" x14ac:dyDescent="0.2">
      <c r="A6" s="104"/>
      <c r="B6" s="27"/>
      <c r="C6" s="27"/>
      <c r="D6" s="27"/>
      <c r="E6" s="172" t="s">
        <v>147</v>
      </c>
      <c r="F6" s="172"/>
      <c r="G6" s="172"/>
    </row>
    <row r="7" spans="1:8" ht="16.5" customHeight="1" x14ac:dyDescent="0.2">
      <c r="A7" s="104"/>
    </row>
    <row r="8" spans="1:8" s="27" customFormat="1" ht="22.5" x14ac:dyDescent="0.2">
      <c r="A8" s="225" t="s">
        <v>18</v>
      </c>
      <c r="B8" s="225"/>
      <c r="C8" s="225"/>
      <c r="D8" s="225"/>
      <c r="E8" s="225"/>
      <c r="F8" s="225"/>
      <c r="G8" s="225"/>
    </row>
    <row r="9" spans="1:8" s="27" customFormat="1" ht="24" customHeight="1" x14ac:dyDescent="0.2">
      <c r="A9" s="224" t="s">
        <v>154</v>
      </c>
      <c r="B9" s="224"/>
      <c r="C9" s="224"/>
      <c r="D9" s="224"/>
      <c r="E9" s="224"/>
      <c r="F9" s="224"/>
      <c r="G9" s="224"/>
    </row>
    <row r="10" spans="1:8" s="27" customFormat="1" ht="10.5" customHeight="1" x14ac:dyDescent="0.2">
      <c r="A10" s="106"/>
      <c r="B10" s="106"/>
      <c r="C10" s="106"/>
      <c r="D10" s="106"/>
      <c r="E10" s="106"/>
      <c r="F10" s="106"/>
      <c r="G10" s="106"/>
    </row>
    <row r="12" spans="1:8" x14ac:dyDescent="0.2">
      <c r="A12" s="167" t="s">
        <v>0</v>
      </c>
      <c r="B12" s="167" t="s">
        <v>12</v>
      </c>
      <c r="C12" s="167" t="s">
        <v>13</v>
      </c>
      <c r="D12" s="167" t="s">
        <v>16</v>
      </c>
      <c r="E12" s="167"/>
      <c r="F12" s="167"/>
      <c r="G12" s="167"/>
      <c r="H12" s="39"/>
    </row>
    <row r="13" spans="1:8" x14ac:dyDescent="0.2">
      <c r="A13" s="167"/>
      <c r="B13" s="167"/>
      <c r="C13" s="167"/>
      <c r="D13" s="167" t="s">
        <v>14</v>
      </c>
      <c r="E13" s="167" t="s">
        <v>15</v>
      </c>
      <c r="F13" s="167"/>
      <c r="G13" s="167"/>
      <c r="H13" s="39"/>
    </row>
    <row r="14" spans="1:8" ht="24" customHeight="1" x14ac:dyDescent="0.2">
      <c r="A14" s="167"/>
      <c r="B14" s="167"/>
      <c r="C14" s="167"/>
      <c r="D14" s="167"/>
      <c r="E14" s="128">
        <v>2017</v>
      </c>
      <c r="F14" s="128">
        <v>2018</v>
      </c>
      <c r="G14" s="128">
        <v>2019</v>
      </c>
      <c r="H14" s="39"/>
    </row>
    <row r="15" spans="1:8" s="95" customFormat="1" x14ac:dyDescent="0.2">
      <c r="A15" s="128">
        <v>1</v>
      </c>
      <c r="B15" s="128">
        <v>2</v>
      </c>
      <c r="C15" s="128">
        <v>3</v>
      </c>
      <c r="D15" s="128">
        <v>4</v>
      </c>
      <c r="E15" s="128">
        <v>5</v>
      </c>
      <c r="F15" s="128">
        <v>6</v>
      </c>
      <c r="G15" s="128">
        <v>7</v>
      </c>
      <c r="H15" s="128"/>
    </row>
    <row r="16" spans="1:8" s="95" customFormat="1" ht="12.75" customHeight="1" x14ac:dyDescent="0.2">
      <c r="A16" s="164" t="s">
        <v>72</v>
      </c>
      <c r="B16" s="165"/>
      <c r="C16" s="165"/>
      <c r="D16" s="165"/>
      <c r="E16" s="165"/>
      <c r="F16" s="165"/>
      <c r="G16" s="166"/>
      <c r="H16" s="140"/>
    </row>
    <row r="17" spans="1:8" s="95" customFormat="1" x14ac:dyDescent="0.2">
      <c r="A17" s="162" t="s">
        <v>141</v>
      </c>
      <c r="B17" s="162"/>
      <c r="C17" s="162"/>
      <c r="D17" s="162"/>
      <c r="E17" s="162"/>
      <c r="F17" s="162"/>
      <c r="G17" s="162"/>
      <c r="H17" s="128"/>
    </row>
    <row r="18" spans="1:8" s="95" customFormat="1" ht="12.75" customHeight="1" x14ac:dyDescent="0.2">
      <c r="A18" s="156" t="s">
        <v>73</v>
      </c>
      <c r="B18" s="125"/>
      <c r="C18" s="125"/>
      <c r="D18" s="125"/>
      <c r="E18" s="125"/>
      <c r="F18" s="125"/>
      <c r="G18" s="125"/>
      <c r="H18" s="128"/>
    </row>
    <row r="19" spans="1:8" s="95" customFormat="1" ht="25.5" x14ac:dyDescent="0.2">
      <c r="A19" s="157"/>
      <c r="B19" s="138" t="s">
        <v>81</v>
      </c>
      <c r="C19" s="125" t="s">
        <v>123</v>
      </c>
      <c r="D19" s="40">
        <f>E19+F19+G19</f>
        <v>200</v>
      </c>
      <c r="E19" s="125">
        <f>168+2+30</f>
        <v>200</v>
      </c>
      <c r="F19" s="125"/>
      <c r="G19" s="125"/>
      <c r="H19" s="128"/>
    </row>
    <row r="20" spans="1:8" s="95" customFormat="1" ht="25.5" x14ac:dyDescent="0.2">
      <c r="A20" s="158"/>
      <c r="B20" s="138" t="s">
        <v>128</v>
      </c>
      <c r="C20" s="125" t="s">
        <v>77</v>
      </c>
      <c r="D20" s="125">
        <v>4</v>
      </c>
      <c r="E20" s="125">
        <v>4</v>
      </c>
      <c r="F20" s="125"/>
      <c r="G20" s="125"/>
      <c r="H20" s="128"/>
    </row>
    <row r="21" spans="1:8" s="95" customFormat="1" ht="12.75" customHeight="1" x14ac:dyDescent="0.2">
      <c r="A21" s="174" t="s">
        <v>155</v>
      </c>
      <c r="B21" s="175"/>
      <c r="C21" s="175"/>
      <c r="D21" s="175"/>
      <c r="E21" s="175"/>
      <c r="F21" s="175"/>
      <c r="G21" s="176"/>
      <c r="H21" s="128"/>
    </row>
    <row r="22" spans="1:8" s="95" customFormat="1" ht="12.75" customHeight="1" x14ac:dyDescent="0.2">
      <c r="A22" s="219" t="s">
        <v>141</v>
      </c>
      <c r="B22" s="220"/>
      <c r="C22" s="220"/>
      <c r="D22" s="220"/>
      <c r="E22" s="220"/>
      <c r="F22" s="220"/>
      <c r="G22" s="221"/>
      <c r="H22" s="128"/>
    </row>
    <row r="23" spans="1:8" s="95" customFormat="1" ht="12.75" customHeight="1" x14ac:dyDescent="0.2">
      <c r="A23" s="156" t="s">
        <v>46</v>
      </c>
      <c r="B23" s="125"/>
      <c r="C23" s="128"/>
      <c r="D23" s="128"/>
      <c r="E23" s="128"/>
      <c r="F23" s="128"/>
      <c r="G23" s="128"/>
      <c r="H23" s="128"/>
    </row>
    <row r="24" spans="1:8" s="95" customFormat="1" ht="15" customHeight="1" x14ac:dyDescent="0.2">
      <c r="A24" s="157"/>
      <c r="B24" s="138" t="s">
        <v>145</v>
      </c>
      <c r="C24" s="125" t="s">
        <v>76</v>
      </c>
      <c r="D24" s="53">
        <v>5323.3</v>
      </c>
      <c r="E24" s="51">
        <v>5415.8</v>
      </c>
      <c r="F24" s="51">
        <v>5415.8</v>
      </c>
      <c r="G24" s="51">
        <v>5415.8</v>
      </c>
      <c r="H24" s="51">
        <v>5323.3</v>
      </c>
    </row>
    <row r="25" spans="1:8" s="95" customFormat="1" x14ac:dyDescent="0.2">
      <c r="A25" s="157"/>
      <c r="B25" s="138" t="s">
        <v>113</v>
      </c>
      <c r="C25" s="125" t="s">
        <v>33</v>
      </c>
      <c r="D25" s="40">
        <v>37</v>
      </c>
      <c r="E25" s="40">
        <v>37</v>
      </c>
      <c r="F25" s="40">
        <v>37</v>
      </c>
      <c r="G25" s="40">
        <v>37</v>
      </c>
      <c r="H25" s="51"/>
    </row>
    <row r="26" spans="1:8" s="95" customFormat="1" ht="25.5" x14ac:dyDescent="0.2">
      <c r="A26" s="157"/>
      <c r="B26" s="138" t="s">
        <v>161</v>
      </c>
      <c r="C26" s="125" t="s">
        <v>162</v>
      </c>
      <c r="D26" s="17">
        <v>17.312999999999999</v>
      </c>
      <c r="E26" s="17">
        <v>17.312999999999999</v>
      </c>
      <c r="F26" s="17">
        <v>17.312999999999999</v>
      </c>
      <c r="G26" s="17">
        <v>17.312999999999999</v>
      </c>
      <c r="H26" s="51"/>
    </row>
    <row r="27" spans="1:8" s="95" customFormat="1" ht="25.5" x14ac:dyDescent="0.2">
      <c r="A27" s="157"/>
      <c r="B27" s="31" t="s">
        <v>92</v>
      </c>
      <c r="C27" s="128" t="s">
        <v>33</v>
      </c>
      <c r="D27" s="40">
        <f>E27</f>
        <v>7009</v>
      </c>
      <c r="E27" s="40">
        <f>181+6828</f>
        <v>7009</v>
      </c>
      <c r="F27" s="40">
        <v>7009</v>
      </c>
      <c r="G27" s="40">
        <v>7009</v>
      </c>
      <c r="H27" s="128"/>
    </row>
    <row r="28" spans="1:8" s="95" customFormat="1" x14ac:dyDescent="0.2">
      <c r="A28" s="157"/>
      <c r="B28" s="222" t="s">
        <v>233</v>
      </c>
      <c r="C28" s="125" t="s">
        <v>33</v>
      </c>
      <c r="D28" s="125">
        <v>41135</v>
      </c>
      <c r="E28" s="125">
        <v>41135</v>
      </c>
      <c r="F28" s="125">
        <v>41135</v>
      </c>
      <c r="G28" s="125">
        <v>41135</v>
      </c>
      <c r="H28" s="128"/>
    </row>
    <row r="29" spans="1:8" s="95" customFormat="1" x14ac:dyDescent="0.2">
      <c r="A29" s="157"/>
      <c r="B29" s="223"/>
      <c r="C29" s="152" t="s">
        <v>94</v>
      </c>
      <c r="D29" s="152">
        <v>614</v>
      </c>
      <c r="E29" s="152">
        <v>614</v>
      </c>
      <c r="F29" s="152">
        <v>614</v>
      </c>
      <c r="G29" s="152">
        <v>614</v>
      </c>
      <c r="H29" s="153"/>
    </row>
    <row r="30" spans="1:8" s="95" customFormat="1" x14ac:dyDescent="0.2">
      <c r="A30" s="157"/>
      <c r="B30" s="31" t="s">
        <v>44</v>
      </c>
      <c r="C30" s="125" t="s">
        <v>35</v>
      </c>
      <c r="D30" s="44">
        <v>41.6</v>
      </c>
      <c r="E30" s="44">
        <v>41.6</v>
      </c>
      <c r="F30" s="44">
        <v>41.6</v>
      </c>
      <c r="G30" s="44">
        <v>41.6</v>
      </c>
      <c r="H30" s="128"/>
    </row>
    <row r="31" spans="1:8" s="95" customFormat="1" x14ac:dyDescent="0.2">
      <c r="A31" s="157"/>
      <c r="B31" s="31" t="s">
        <v>45</v>
      </c>
      <c r="C31" s="125" t="s">
        <v>35</v>
      </c>
      <c r="D31" s="125">
        <v>12.6</v>
      </c>
      <c r="E31" s="125">
        <v>12.6</v>
      </c>
      <c r="F31" s="125">
        <v>12.6</v>
      </c>
      <c r="G31" s="125">
        <v>12.6</v>
      </c>
      <c r="H31" s="128"/>
    </row>
    <row r="32" spans="1:8" s="95" customFormat="1" x14ac:dyDescent="0.2">
      <c r="A32" s="157"/>
      <c r="B32" s="31" t="s">
        <v>125</v>
      </c>
      <c r="C32" s="125" t="s">
        <v>35</v>
      </c>
      <c r="D32" s="125">
        <v>5.42</v>
      </c>
      <c r="E32" s="125">
        <v>5.42</v>
      </c>
      <c r="F32" s="125">
        <v>5.42</v>
      </c>
      <c r="G32" s="125">
        <v>5.42</v>
      </c>
      <c r="H32" s="128"/>
    </row>
    <row r="33" spans="1:8" s="95" customFormat="1" x14ac:dyDescent="0.2">
      <c r="A33" s="157"/>
      <c r="B33" s="31" t="s">
        <v>24</v>
      </c>
      <c r="C33" s="125" t="s">
        <v>33</v>
      </c>
      <c r="D33" s="125">
        <v>37</v>
      </c>
      <c r="E33" s="125">
        <v>38</v>
      </c>
      <c r="F33" s="125">
        <v>37</v>
      </c>
      <c r="G33" s="125">
        <v>37</v>
      </c>
      <c r="H33" s="128"/>
    </row>
    <row r="34" spans="1:8" s="95" customFormat="1" ht="25.5" x14ac:dyDescent="0.2">
      <c r="A34" s="157"/>
      <c r="B34" s="31" t="s">
        <v>157</v>
      </c>
      <c r="C34" s="125" t="s">
        <v>33</v>
      </c>
      <c r="D34" s="125">
        <v>14</v>
      </c>
      <c r="E34" s="125">
        <v>14</v>
      </c>
      <c r="F34" s="125">
        <v>14</v>
      </c>
      <c r="G34" s="125">
        <v>14</v>
      </c>
      <c r="H34" s="128"/>
    </row>
    <row r="35" spans="1:8" s="95" customFormat="1" x14ac:dyDescent="0.2">
      <c r="A35" s="157"/>
      <c r="B35" s="31" t="s">
        <v>124</v>
      </c>
      <c r="C35" s="125" t="s">
        <v>33</v>
      </c>
      <c r="D35" s="125">
        <v>118</v>
      </c>
      <c r="E35" s="125">
        <v>118</v>
      </c>
      <c r="F35" s="125">
        <v>118</v>
      </c>
      <c r="G35" s="125">
        <v>118</v>
      </c>
      <c r="H35" s="128"/>
    </row>
    <row r="36" spans="1:8" s="95" customFormat="1" x14ac:dyDescent="0.2">
      <c r="A36" s="157"/>
      <c r="B36" s="31" t="s">
        <v>58</v>
      </c>
      <c r="C36" s="125" t="s">
        <v>35</v>
      </c>
      <c r="D36" s="125">
        <v>280</v>
      </c>
      <c r="E36" s="125">
        <v>280</v>
      </c>
      <c r="F36" s="125">
        <v>280</v>
      </c>
      <c r="G36" s="125">
        <v>280</v>
      </c>
      <c r="H36" s="128"/>
    </row>
    <row r="37" spans="1:8" s="95" customFormat="1" ht="12.75" customHeight="1" x14ac:dyDescent="0.2">
      <c r="A37" s="163" t="s">
        <v>47</v>
      </c>
      <c r="B37" s="31"/>
      <c r="C37" s="128"/>
      <c r="D37" s="128"/>
      <c r="E37" s="128"/>
      <c r="F37" s="128"/>
      <c r="G37" s="128"/>
      <c r="H37" s="128"/>
    </row>
    <row r="38" spans="1:8" s="95" customFormat="1" x14ac:dyDescent="0.2">
      <c r="A38" s="163"/>
      <c r="B38" s="31" t="s">
        <v>86</v>
      </c>
      <c r="C38" s="125" t="s">
        <v>34</v>
      </c>
      <c r="D38" s="40">
        <f>E38+F38+G38</f>
        <v>40123842</v>
      </c>
      <c r="E38" s="40">
        <v>13374614</v>
      </c>
      <c r="F38" s="40">
        <v>13374614</v>
      </c>
      <c r="G38" s="40">
        <v>13374614</v>
      </c>
      <c r="H38" s="128"/>
    </row>
    <row r="39" spans="1:8" s="95" customFormat="1" x14ac:dyDescent="0.2">
      <c r="A39" s="163"/>
      <c r="B39" s="138" t="s">
        <v>23</v>
      </c>
      <c r="C39" s="125" t="s">
        <v>34</v>
      </c>
      <c r="D39" s="40">
        <f>E39+F39+G39</f>
        <v>1929780</v>
      </c>
      <c r="E39" s="40">
        <v>643260</v>
      </c>
      <c r="F39" s="40">
        <v>643260</v>
      </c>
      <c r="G39" s="40">
        <v>643260</v>
      </c>
      <c r="H39" s="128"/>
    </row>
    <row r="40" spans="1:8" s="95" customFormat="1" x14ac:dyDescent="0.2">
      <c r="A40" s="163"/>
      <c r="B40" s="31" t="s">
        <v>48</v>
      </c>
      <c r="C40" s="125" t="s">
        <v>34</v>
      </c>
      <c r="D40" s="40">
        <f>E40+F40+G40</f>
        <v>308994</v>
      </c>
      <c r="E40" s="40">
        <v>102998</v>
      </c>
      <c r="F40" s="40">
        <v>102998</v>
      </c>
      <c r="G40" s="40">
        <v>102998</v>
      </c>
      <c r="H40" s="40">
        <v>98810</v>
      </c>
    </row>
    <row r="41" spans="1:8" s="95" customFormat="1" x14ac:dyDescent="0.2">
      <c r="A41" s="163"/>
      <c r="B41" s="31" t="s">
        <v>49</v>
      </c>
      <c r="C41" s="125" t="s">
        <v>34</v>
      </c>
      <c r="D41" s="40">
        <f>E41+F41+G41</f>
        <v>159348</v>
      </c>
      <c r="E41" s="40">
        <v>53116</v>
      </c>
      <c r="F41" s="40">
        <v>53116</v>
      </c>
      <c r="G41" s="40">
        <v>53116</v>
      </c>
      <c r="H41" s="40">
        <v>50956</v>
      </c>
    </row>
    <row r="42" spans="1:8" s="95" customFormat="1" x14ac:dyDescent="0.2">
      <c r="A42" s="163"/>
      <c r="B42" s="31" t="s">
        <v>50</v>
      </c>
      <c r="C42" s="125" t="s">
        <v>34</v>
      </c>
      <c r="D42" s="40">
        <f>E42+F42+G42</f>
        <v>1750392</v>
      </c>
      <c r="E42" s="40">
        <v>583464</v>
      </c>
      <c r="F42" s="40">
        <v>583464</v>
      </c>
      <c r="G42" s="40">
        <v>583464</v>
      </c>
      <c r="H42" s="40">
        <v>499200</v>
      </c>
    </row>
    <row r="43" spans="1:8" s="95" customFormat="1" x14ac:dyDescent="0.2">
      <c r="A43" s="163" t="s">
        <v>51</v>
      </c>
      <c r="B43" s="31"/>
      <c r="C43" s="128"/>
      <c r="D43" s="128"/>
      <c r="E43" s="128"/>
      <c r="F43" s="128"/>
      <c r="G43" s="128"/>
      <c r="H43" s="128"/>
    </row>
    <row r="44" spans="1:8" s="95" customFormat="1" x14ac:dyDescent="0.2">
      <c r="A44" s="163"/>
      <c r="B44" s="31" t="s">
        <v>52</v>
      </c>
      <c r="C44" s="125" t="s">
        <v>36</v>
      </c>
      <c r="D44" s="53">
        <f>E44+F44+G44</f>
        <v>4693.2000000000007</v>
      </c>
      <c r="E44" s="53">
        <v>1564.4</v>
      </c>
      <c r="F44" s="53">
        <v>1564.4</v>
      </c>
      <c r="G44" s="53">
        <v>1564.4</v>
      </c>
      <c r="H44" s="128"/>
    </row>
    <row r="45" spans="1:8" s="95" customFormat="1" x14ac:dyDescent="0.2">
      <c r="A45" s="163"/>
      <c r="B45" s="31" t="s">
        <v>53</v>
      </c>
      <c r="C45" s="125" t="s">
        <v>36</v>
      </c>
      <c r="D45" s="53">
        <f>E45+F45+G45</f>
        <v>6521.4000000000005</v>
      </c>
      <c r="E45" s="53">
        <v>2173.8000000000002</v>
      </c>
      <c r="F45" s="53">
        <v>2173.8000000000002</v>
      </c>
      <c r="G45" s="53">
        <v>2173.8000000000002</v>
      </c>
      <c r="H45" s="128"/>
    </row>
    <row r="46" spans="1:8" s="95" customFormat="1" x14ac:dyDescent="0.2">
      <c r="A46" s="163"/>
      <c r="B46" s="31" t="s">
        <v>54</v>
      </c>
      <c r="C46" s="125" t="s">
        <v>36</v>
      </c>
      <c r="D46" s="53">
        <f>E46+F46+G46</f>
        <v>28458.33</v>
      </c>
      <c r="E46" s="53">
        <v>9486.11</v>
      </c>
      <c r="F46" s="53">
        <v>9486.11</v>
      </c>
      <c r="G46" s="53">
        <v>9486.11</v>
      </c>
      <c r="H46" s="128"/>
    </row>
    <row r="47" spans="1:8" s="95" customFormat="1" ht="25.5" x14ac:dyDescent="0.2">
      <c r="A47" s="163"/>
      <c r="B47" s="31" t="s">
        <v>159</v>
      </c>
      <c r="C47" s="125" t="s">
        <v>36</v>
      </c>
      <c r="D47" s="53">
        <f>E47+F47+G47</f>
        <v>29046</v>
      </c>
      <c r="E47" s="53">
        <v>9682</v>
      </c>
      <c r="F47" s="53">
        <v>9682</v>
      </c>
      <c r="G47" s="53">
        <v>9682</v>
      </c>
      <c r="H47" s="128"/>
    </row>
    <row r="48" spans="1:8" s="95" customFormat="1" ht="12.75" customHeight="1" x14ac:dyDescent="0.2">
      <c r="A48" s="156" t="s">
        <v>55</v>
      </c>
      <c r="B48" s="31"/>
      <c r="C48" s="128"/>
      <c r="D48" s="128"/>
      <c r="E48" s="128"/>
      <c r="F48" s="128"/>
      <c r="G48" s="128"/>
      <c r="H48" s="128"/>
    </row>
    <row r="49" spans="1:8" s="95" customFormat="1" x14ac:dyDescent="0.2">
      <c r="A49" s="157"/>
      <c r="B49" s="31" t="s">
        <v>88</v>
      </c>
      <c r="C49" s="125" t="s">
        <v>76</v>
      </c>
      <c r="D49" s="17">
        <f>E49+F49+G49</f>
        <v>2236.0079999999998</v>
      </c>
      <c r="E49" s="17">
        <v>745.33600000000001</v>
      </c>
      <c r="F49" s="17">
        <v>745.33600000000001</v>
      </c>
      <c r="G49" s="17">
        <v>745.33600000000001</v>
      </c>
      <c r="H49" s="128"/>
    </row>
    <row r="50" spans="1:8" s="95" customFormat="1" x14ac:dyDescent="0.2">
      <c r="A50" s="157"/>
      <c r="B50" s="31" t="s">
        <v>139</v>
      </c>
      <c r="C50" s="125" t="s">
        <v>76</v>
      </c>
      <c r="D50" s="53">
        <f>E50+F50+G50</f>
        <v>363.666</v>
      </c>
      <c r="E50" s="17">
        <v>121.22199999999999</v>
      </c>
      <c r="F50" s="17">
        <v>121.22199999999999</v>
      </c>
      <c r="G50" s="17">
        <v>121.22199999999999</v>
      </c>
      <c r="H50" s="128"/>
    </row>
    <row r="51" spans="1:8" s="95" customFormat="1" x14ac:dyDescent="0.2">
      <c r="A51" s="157"/>
      <c r="B51" s="31" t="s">
        <v>112</v>
      </c>
      <c r="C51" s="125" t="s">
        <v>76</v>
      </c>
      <c r="D51" s="125">
        <f>E51</f>
        <v>93.911000000000001</v>
      </c>
      <c r="E51" s="37">
        <v>93.911000000000001</v>
      </c>
      <c r="F51" s="37">
        <v>93.911000000000001</v>
      </c>
      <c r="G51" s="37">
        <v>93.911000000000001</v>
      </c>
      <c r="H51" s="128"/>
    </row>
    <row r="52" spans="1:8" s="95" customFormat="1" x14ac:dyDescent="0.2">
      <c r="A52" s="157"/>
      <c r="B52" s="31" t="s">
        <v>90</v>
      </c>
      <c r="C52" s="125" t="s">
        <v>33</v>
      </c>
      <c r="D52" s="40">
        <f>E52+F52+G52</f>
        <v>108</v>
      </c>
      <c r="E52" s="125">
        <v>36</v>
      </c>
      <c r="F52" s="125">
        <v>36</v>
      </c>
      <c r="G52" s="125">
        <v>36</v>
      </c>
      <c r="H52" s="128"/>
    </row>
    <row r="53" spans="1:8" s="95" customFormat="1" x14ac:dyDescent="0.2">
      <c r="A53" s="157"/>
      <c r="B53" s="31" t="s">
        <v>20</v>
      </c>
      <c r="C53" s="125" t="s">
        <v>21</v>
      </c>
      <c r="D53" s="53">
        <f>E53+F53+G53</f>
        <v>143724.48000000001</v>
      </c>
      <c r="E53" s="53">
        <v>47908.160000000003</v>
      </c>
      <c r="F53" s="53">
        <v>47908.160000000003</v>
      </c>
      <c r="G53" s="53">
        <v>47908.160000000003</v>
      </c>
      <c r="H53" s="128"/>
    </row>
    <row r="54" spans="1:8" s="95" customFormat="1" ht="25.5" x14ac:dyDescent="0.2">
      <c r="A54" s="157"/>
      <c r="B54" s="31" t="s">
        <v>160</v>
      </c>
      <c r="C54" s="125" t="s">
        <v>33</v>
      </c>
      <c r="D54" s="43">
        <v>959</v>
      </c>
      <c r="E54" s="43">
        <v>959</v>
      </c>
      <c r="F54" s="43">
        <v>959</v>
      </c>
      <c r="G54" s="43">
        <v>959</v>
      </c>
      <c r="H54" s="128"/>
    </row>
    <row r="55" spans="1:8" s="95" customFormat="1" ht="12.75" customHeight="1" x14ac:dyDescent="0.2">
      <c r="A55" s="157"/>
      <c r="B55" s="45" t="s">
        <v>32</v>
      </c>
      <c r="C55" s="125" t="s">
        <v>35</v>
      </c>
      <c r="D55" s="125">
        <f>391.3+41.6</f>
        <v>432.90000000000003</v>
      </c>
      <c r="E55" s="125">
        <f>391.3+41.6</f>
        <v>432.90000000000003</v>
      </c>
      <c r="F55" s="125">
        <f>391.3+41.6</f>
        <v>432.90000000000003</v>
      </c>
      <c r="G55" s="125">
        <f>391.3+41.6</f>
        <v>432.90000000000003</v>
      </c>
      <c r="H55" s="128"/>
    </row>
    <row r="56" spans="1:8" s="95" customFormat="1" x14ac:dyDescent="0.2">
      <c r="A56" s="157"/>
      <c r="B56" s="31" t="s">
        <v>56</v>
      </c>
      <c r="C56" s="125" t="s">
        <v>33</v>
      </c>
      <c r="D56" s="125">
        <v>37</v>
      </c>
      <c r="E56" s="125">
        <v>38</v>
      </c>
      <c r="F56" s="125">
        <v>37</v>
      </c>
      <c r="G56" s="125">
        <v>37</v>
      </c>
      <c r="H56" s="128"/>
    </row>
    <row r="57" spans="1:8" s="95" customFormat="1" ht="25.5" x14ac:dyDescent="0.2">
      <c r="A57" s="157"/>
      <c r="B57" s="31" t="s">
        <v>158</v>
      </c>
      <c r="C57" s="125" t="s">
        <v>76</v>
      </c>
      <c r="D57" s="53">
        <f>E57+F57+G57</f>
        <v>1.6500000000000001</v>
      </c>
      <c r="E57" s="125">
        <v>0.55000000000000004</v>
      </c>
      <c r="F57" s="125">
        <v>0.55000000000000004</v>
      </c>
      <c r="G57" s="125">
        <v>0.55000000000000004</v>
      </c>
      <c r="H57" s="128"/>
    </row>
    <row r="58" spans="1:8" s="95" customFormat="1" x14ac:dyDescent="0.2">
      <c r="A58" s="157"/>
      <c r="B58" s="31" t="s">
        <v>57</v>
      </c>
      <c r="C58" s="125" t="s">
        <v>33</v>
      </c>
      <c r="D58" s="125">
        <v>9</v>
      </c>
      <c r="E58" s="125">
        <v>9</v>
      </c>
      <c r="F58" s="125">
        <v>9</v>
      </c>
      <c r="G58" s="125">
        <v>9</v>
      </c>
      <c r="H58" s="128"/>
    </row>
    <row r="59" spans="1:8" s="95" customFormat="1" x14ac:dyDescent="0.2">
      <c r="A59" s="157"/>
      <c r="B59" s="138" t="s">
        <v>41</v>
      </c>
      <c r="C59" s="125" t="s">
        <v>33</v>
      </c>
      <c r="D59" s="125">
        <f>E59+F59+G59</f>
        <v>10296</v>
      </c>
      <c r="E59" s="125">
        <v>3432</v>
      </c>
      <c r="F59" s="125">
        <v>3432</v>
      </c>
      <c r="G59" s="125">
        <v>3432</v>
      </c>
      <c r="H59" s="128"/>
    </row>
    <row r="60" spans="1:8" s="95" customFormat="1" ht="12.75" customHeight="1" x14ac:dyDescent="0.2">
      <c r="A60" s="163" t="s">
        <v>59</v>
      </c>
      <c r="B60" s="138"/>
      <c r="C60" s="128"/>
      <c r="D60" s="128"/>
      <c r="E60" s="128"/>
      <c r="F60" s="128"/>
      <c r="G60" s="128">
        <v>5</v>
      </c>
      <c r="H60" s="128"/>
    </row>
    <row r="61" spans="1:8" s="95" customFormat="1" ht="25.5" x14ac:dyDescent="0.2">
      <c r="A61" s="163"/>
      <c r="B61" s="31" t="s">
        <v>108</v>
      </c>
      <c r="C61" s="128" t="s">
        <v>33</v>
      </c>
      <c r="D61" s="40">
        <f>SUM(E61:G61)</f>
        <v>66</v>
      </c>
      <c r="E61" s="125">
        <v>22</v>
      </c>
      <c r="F61" s="125">
        <v>22</v>
      </c>
      <c r="G61" s="125">
        <v>22</v>
      </c>
      <c r="H61" s="128"/>
    </row>
    <row r="62" spans="1:8" s="95" customFormat="1" ht="12.75" customHeight="1" x14ac:dyDescent="0.2">
      <c r="A62" s="163"/>
      <c r="B62" s="45" t="s">
        <v>42</v>
      </c>
      <c r="C62" s="119" t="s">
        <v>33</v>
      </c>
      <c r="D62" s="41">
        <f t="shared" ref="D62:D69" si="0">E62+F62+G62</f>
        <v>45</v>
      </c>
      <c r="E62" s="41">
        <f>13+1+1</f>
        <v>15</v>
      </c>
      <c r="F62" s="41">
        <f t="shared" ref="F62:G62" si="1">13+1+1</f>
        <v>15</v>
      </c>
      <c r="G62" s="41">
        <f t="shared" si="1"/>
        <v>15</v>
      </c>
      <c r="H62" s="128"/>
    </row>
    <row r="63" spans="1:8" s="95" customFormat="1" ht="25.5" x14ac:dyDescent="0.2">
      <c r="A63" s="163"/>
      <c r="B63" s="45" t="s">
        <v>156</v>
      </c>
      <c r="C63" s="119" t="s">
        <v>33</v>
      </c>
      <c r="D63" s="41">
        <f t="shared" si="0"/>
        <v>18</v>
      </c>
      <c r="E63" s="41">
        <f>7-1</f>
        <v>6</v>
      </c>
      <c r="F63" s="41">
        <f>7-1</f>
        <v>6</v>
      </c>
      <c r="G63" s="41">
        <f>7-1</f>
        <v>6</v>
      </c>
      <c r="H63" s="128"/>
    </row>
    <row r="64" spans="1:8" s="95" customFormat="1" x14ac:dyDescent="0.2">
      <c r="A64" s="163"/>
      <c r="B64" s="138" t="s">
        <v>201</v>
      </c>
      <c r="C64" s="119" t="s">
        <v>33</v>
      </c>
      <c r="D64" s="41">
        <f t="shared" si="0"/>
        <v>3</v>
      </c>
      <c r="E64" s="41">
        <v>1</v>
      </c>
      <c r="F64" s="41">
        <v>1</v>
      </c>
      <c r="G64" s="41">
        <v>1</v>
      </c>
      <c r="H64" s="128"/>
    </row>
    <row r="65" spans="1:17" s="95" customFormat="1" x14ac:dyDescent="0.2">
      <c r="A65" s="163"/>
      <c r="B65" s="138" t="s">
        <v>203</v>
      </c>
      <c r="C65" s="119" t="s">
        <v>33</v>
      </c>
      <c r="D65" s="41">
        <f t="shared" si="0"/>
        <v>2157</v>
      </c>
      <c r="E65" s="41">
        <v>719</v>
      </c>
      <c r="F65" s="41">
        <v>719</v>
      </c>
      <c r="G65" s="41">
        <v>719</v>
      </c>
      <c r="H65" s="128"/>
    </row>
    <row r="66" spans="1:17" s="95" customFormat="1" x14ac:dyDescent="0.2">
      <c r="A66" s="163"/>
      <c r="B66" s="31" t="s">
        <v>163</v>
      </c>
      <c r="C66" s="125" t="s">
        <v>33</v>
      </c>
      <c r="D66" s="40">
        <f t="shared" si="0"/>
        <v>5703</v>
      </c>
      <c r="E66" s="40">
        <v>1901</v>
      </c>
      <c r="F66" s="40">
        <v>1901</v>
      </c>
      <c r="G66" s="40">
        <v>1901</v>
      </c>
      <c r="H66" s="128"/>
    </row>
    <row r="67" spans="1:17" s="95" customFormat="1" x14ac:dyDescent="0.2">
      <c r="A67" s="163"/>
      <c r="B67" s="31" t="s">
        <v>202</v>
      </c>
      <c r="C67" s="125" t="s">
        <v>33</v>
      </c>
      <c r="D67" s="40">
        <f t="shared" si="0"/>
        <v>432</v>
      </c>
      <c r="E67" s="40">
        <v>144</v>
      </c>
      <c r="F67" s="40">
        <v>144</v>
      </c>
      <c r="G67" s="40">
        <v>144</v>
      </c>
      <c r="H67" s="128"/>
    </row>
    <row r="68" spans="1:17" s="95" customFormat="1" ht="21" customHeight="1" x14ac:dyDescent="0.2">
      <c r="A68" s="163"/>
      <c r="B68" s="31" t="s">
        <v>109</v>
      </c>
      <c r="C68" s="125" t="s">
        <v>33</v>
      </c>
      <c r="D68" s="40">
        <f t="shared" si="0"/>
        <v>225</v>
      </c>
      <c r="E68" s="40">
        <v>75</v>
      </c>
      <c r="F68" s="40">
        <v>75</v>
      </c>
      <c r="G68" s="40">
        <v>75</v>
      </c>
      <c r="H68" s="128"/>
    </row>
    <row r="69" spans="1:17" s="95" customFormat="1" ht="25.5" x14ac:dyDescent="0.2">
      <c r="A69" s="163"/>
      <c r="B69" s="31" t="s">
        <v>164</v>
      </c>
      <c r="C69" s="125" t="s">
        <v>33</v>
      </c>
      <c r="D69" s="40">
        <f t="shared" si="0"/>
        <v>126</v>
      </c>
      <c r="E69" s="40">
        <v>42</v>
      </c>
      <c r="F69" s="40">
        <v>42</v>
      </c>
      <c r="G69" s="40">
        <v>42</v>
      </c>
      <c r="H69" s="128"/>
    </row>
    <row r="70" spans="1:17" s="95" customFormat="1" ht="11.25" customHeight="1" x14ac:dyDescent="0.2">
      <c r="A70" s="156" t="s">
        <v>167</v>
      </c>
      <c r="B70" s="31"/>
      <c r="C70" s="125"/>
      <c r="D70" s="40"/>
      <c r="E70" s="40"/>
      <c r="F70" s="40"/>
      <c r="G70" s="40"/>
      <c r="H70" s="76"/>
    </row>
    <row r="71" spans="1:17" s="95" customFormat="1" ht="12.75" customHeight="1" x14ac:dyDescent="0.2">
      <c r="A71" s="157"/>
      <c r="B71" s="31" t="s">
        <v>200</v>
      </c>
      <c r="C71" s="125" t="s">
        <v>33</v>
      </c>
      <c r="D71" s="40">
        <v>37</v>
      </c>
      <c r="E71" s="40">
        <v>37</v>
      </c>
      <c r="F71" s="40">
        <v>37</v>
      </c>
      <c r="G71" s="40">
        <v>37</v>
      </c>
      <c r="H71" s="76"/>
    </row>
    <row r="72" spans="1:17" s="95" customFormat="1" x14ac:dyDescent="0.2">
      <c r="A72" s="157"/>
      <c r="B72" s="31" t="s">
        <v>168</v>
      </c>
      <c r="C72" s="125" t="s">
        <v>33</v>
      </c>
      <c r="D72" s="40">
        <v>8</v>
      </c>
      <c r="E72" s="40">
        <v>8</v>
      </c>
      <c r="F72" s="40">
        <v>8</v>
      </c>
      <c r="G72" s="40">
        <v>8</v>
      </c>
      <c r="H72" s="76"/>
    </row>
    <row r="73" spans="1:17" s="95" customFormat="1" ht="15.75" customHeight="1" x14ac:dyDescent="0.2">
      <c r="A73" s="158"/>
      <c r="B73" s="31" t="s">
        <v>169</v>
      </c>
      <c r="C73" s="125" t="s">
        <v>33</v>
      </c>
      <c r="D73" s="40">
        <v>11</v>
      </c>
      <c r="E73" s="40">
        <v>11</v>
      </c>
      <c r="F73" s="40">
        <v>11</v>
      </c>
      <c r="G73" s="40">
        <v>11</v>
      </c>
      <c r="H73" s="76"/>
    </row>
    <row r="74" spans="1:17" s="95" customFormat="1" ht="15.75" hidden="1" customHeight="1" x14ac:dyDescent="0.2">
      <c r="A74" s="164" t="s">
        <v>204</v>
      </c>
      <c r="B74" s="165"/>
      <c r="C74" s="165"/>
      <c r="D74" s="165"/>
      <c r="E74" s="165"/>
      <c r="F74" s="165"/>
      <c r="G74" s="166"/>
      <c r="H74" s="76"/>
    </row>
    <row r="75" spans="1:17" s="95" customFormat="1" ht="39" hidden="1" customHeight="1" x14ac:dyDescent="0.2">
      <c r="A75" s="216" t="s">
        <v>204</v>
      </c>
      <c r="B75" s="42" t="s">
        <v>205</v>
      </c>
      <c r="C75" s="125" t="s">
        <v>33</v>
      </c>
      <c r="D75" s="40"/>
      <c r="E75" s="40"/>
      <c r="F75" s="40"/>
      <c r="G75" s="40"/>
      <c r="H75" s="76"/>
    </row>
    <row r="76" spans="1:17" s="95" customFormat="1" ht="15.75" hidden="1" customHeight="1" x14ac:dyDescent="0.2">
      <c r="A76" s="217"/>
      <c r="B76" s="35" t="s">
        <v>206</v>
      </c>
      <c r="C76" s="125" t="s">
        <v>33</v>
      </c>
      <c r="D76" s="40"/>
      <c r="E76" s="40"/>
      <c r="F76" s="40"/>
      <c r="G76" s="40"/>
      <c r="H76" s="76"/>
    </row>
    <row r="77" spans="1:17" s="95" customFormat="1" ht="15.75" hidden="1" customHeight="1" x14ac:dyDescent="0.2">
      <c r="A77" s="217"/>
      <c r="B77" s="35" t="s">
        <v>207</v>
      </c>
      <c r="C77" s="125" t="s">
        <v>33</v>
      </c>
      <c r="D77" s="40">
        <f>E77+F77+G77</f>
        <v>1</v>
      </c>
      <c r="E77" s="40">
        <v>1</v>
      </c>
      <c r="F77" s="40"/>
      <c r="G77" s="40"/>
      <c r="H77" s="76"/>
    </row>
    <row r="78" spans="1:17" s="95" customFormat="1" ht="27.75" hidden="1" customHeight="1" x14ac:dyDescent="0.2">
      <c r="A78" s="218"/>
      <c r="B78" s="35" t="s">
        <v>208</v>
      </c>
      <c r="C78" s="125" t="s">
        <v>33</v>
      </c>
      <c r="D78" s="40">
        <f>E78+F78+G78</f>
        <v>1</v>
      </c>
      <c r="E78" s="40">
        <v>1</v>
      </c>
      <c r="F78" s="40"/>
      <c r="G78" s="40"/>
      <c r="H78" s="76"/>
    </row>
    <row r="79" spans="1:17" s="95" customFormat="1" x14ac:dyDescent="0.2">
      <c r="A79" s="226" t="s">
        <v>64</v>
      </c>
      <c r="B79" s="226"/>
      <c r="C79" s="226"/>
      <c r="D79" s="226"/>
      <c r="E79" s="226"/>
      <c r="F79" s="226"/>
      <c r="G79" s="226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s="95" customFormat="1" x14ac:dyDescent="0.2">
      <c r="A80" s="167" t="s">
        <v>141</v>
      </c>
      <c r="B80" s="167"/>
      <c r="C80" s="167"/>
      <c r="D80" s="167"/>
      <c r="E80" s="167"/>
      <c r="F80" s="167"/>
      <c r="G80" s="167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95" customFormat="1" x14ac:dyDescent="0.2">
      <c r="A81" s="163" t="s">
        <v>65</v>
      </c>
      <c r="B81" s="121"/>
      <c r="C81" s="128"/>
      <c r="D81" s="39"/>
      <c r="E81" s="39"/>
      <c r="F81" s="39"/>
      <c r="G81" s="39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s="95" customFormat="1" ht="25.5" x14ac:dyDescent="0.2">
      <c r="A82" s="163"/>
      <c r="B82" s="138" t="s">
        <v>66</v>
      </c>
      <c r="C82" s="128" t="s">
        <v>33</v>
      </c>
      <c r="D82" s="128">
        <v>2</v>
      </c>
      <c r="E82" s="128">
        <v>2</v>
      </c>
      <c r="F82" s="128">
        <v>2</v>
      </c>
      <c r="G82" s="128">
        <v>2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s="95" customFormat="1" x14ac:dyDescent="0.2">
      <c r="A83" s="226" t="s">
        <v>106</v>
      </c>
      <c r="B83" s="226"/>
      <c r="C83" s="226"/>
      <c r="D83" s="226"/>
      <c r="E83" s="226"/>
      <c r="F83" s="226"/>
      <c r="G83" s="226"/>
      <c r="H83" s="128"/>
    </row>
    <row r="84" spans="1:17" s="24" customFormat="1" x14ac:dyDescent="0.2">
      <c r="A84" s="167" t="s">
        <v>141</v>
      </c>
      <c r="B84" s="167"/>
      <c r="C84" s="167"/>
      <c r="D84" s="167"/>
      <c r="E84" s="167"/>
      <c r="F84" s="167"/>
      <c r="G84" s="167"/>
      <c r="H84" s="138"/>
    </row>
    <row r="85" spans="1:17" s="24" customFormat="1" ht="63.75" x14ac:dyDescent="0.2">
      <c r="A85" s="132" t="s">
        <v>105</v>
      </c>
      <c r="B85" s="138" t="s">
        <v>62</v>
      </c>
      <c r="C85" s="128" t="s">
        <v>40</v>
      </c>
      <c r="D85" s="128">
        <f>E85+F85+G85</f>
        <v>900</v>
      </c>
      <c r="E85" s="128">
        <v>300</v>
      </c>
      <c r="F85" s="128">
        <v>300</v>
      </c>
      <c r="G85" s="128">
        <v>300</v>
      </c>
      <c r="H85" s="138"/>
    </row>
    <row r="86" spans="1:17" s="24" customFormat="1" ht="12.75" customHeight="1" x14ac:dyDescent="0.2">
      <c r="A86" s="226" t="s">
        <v>107</v>
      </c>
      <c r="B86" s="226"/>
      <c r="C86" s="226"/>
      <c r="D86" s="226"/>
      <c r="E86" s="226"/>
      <c r="F86" s="226"/>
      <c r="G86" s="226"/>
      <c r="H86" s="138"/>
    </row>
    <row r="87" spans="1:17" s="24" customFormat="1" x14ac:dyDescent="0.2">
      <c r="A87" s="167" t="s">
        <v>141</v>
      </c>
      <c r="B87" s="167"/>
      <c r="C87" s="167"/>
      <c r="D87" s="167"/>
      <c r="E87" s="167"/>
      <c r="F87" s="167"/>
      <c r="G87" s="167"/>
      <c r="H87" s="138"/>
    </row>
    <row r="88" spans="1:17" ht="25.5" x14ac:dyDescent="0.2">
      <c r="A88" s="132" t="s">
        <v>104</v>
      </c>
      <c r="B88" s="138" t="s">
        <v>93</v>
      </c>
      <c r="C88" s="128" t="s">
        <v>40</v>
      </c>
      <c r="D88" s="128">
        <f>E88+F88+G88</f>
        <v>9</v>
      </c>
      <c r="E88" s="113">
        <v>3</v>
      </c>
      <c r="F88" s="113">
        <v>3</v>
      </c>
      <c r="G88" s="113">
        <v>3</v>
      </c>
      <c r="H88" s="39"/>
    </row>
    <row r="89" spans="1:17" x14ac:dyDescent="0.2">
      <c r="A89" s="114"/>
      <c r="B89" s="115"/>
      <c r="C89" s="116"/>
      <c r="D89" s="117"/>
      <c r="E89" s="117"/>
      <c r="F89" s="117"/>
      <c r="G89" s="117"/>
      <c r="H89" s="39"/>
    </row>
    <row r="90" spans="1:17" ht="27.75" customHeight="1" x14ac:dyDescent="0.2">
      <c r="A90" s="136" t="s">
        <v>75</v>
      </c>
      <c r="B90" s="136"/>
      <c r="C90" s="136"/>
      <c r="D90" s="136"/>
      <c r="E90" s="136"/>
      <c r="F90" s="227" t="s">
        <v>114</v>
      </c>
      <c r="G90" s="227"/>
      <c r="H90" s="118"/>
    </row>
    <row r="91" spans="1:17" x14ac:dyDescent="0.2">
      <c r="H91" s="118"/>
    </row>
    <row r="92" spans="1:17" x14ac:dyDescent="0.2">
      <c r="H92" s="118"/>
    </row>
    <row r="93" spans="1:17" x14ac:dyDescent="0.2">
      <c r="H93" s="118"/>
    </row>
    <row r="94" spans="1:17" x14ac:dyDescent="0.2">
      <c r="H94" s="81"/>
    </row>
    <row r="95" spans="1:17" s="27" customFormat="1" ht="18.75" customHeight="1" x14ac:dyDescent="0.2">
      <c r="A95" s="103"/>
      <c r="B95" s="104"/>
      <c r="C95" s="95"/>
      <c r="D95" s="104"/>
      <c r="E95" s="104"/>
      <c r="F95" s="104"/>
      <c r="G95" s="104"/>
    </row>
    <row r="96" spans="1:17" s="95" customFormat="1" ht="25.5" customHeight="1" x14ac:dyDescent="0.2">
      <c r="A96" s="103"/>
      <c r="B96" s="104"/>
      <c r="D96" s="104"/>
      <c r="E96" s="104"/>
      <c r="F96" s="104"/>
      <c r="G96" s="104"/>
    </row>
    <row r="97" spans="1:7" s="95" customFormat="1" ht="17.25" customHeight="1" x14ac:dyDescent="0.2">
      <c r="A97" s="103"/>
      <c r="B97" s="104"/>
      <c r="D97" s="104"/>
      <c r="E97" s="104"/>
      <c r="F97" s="104"/>
      <c r="G97" s="104"/>
    </row>
    <row r="98" spans="1:7" s="95" customFormat="1" x14ac:dyDescent="0.2">
      <c r="A98" s="103"/>
      <c r="B98" s="104"/>
      <c r="D98" s="104"/>
      <c r="E98" s="104"/>
      <c r="F98" s="104"/>
      <c r="G98" s="104"/>
    </row>
  </sheetData>
  <mergeCells count="35">
    <mergeCell ref="A80:G80"/>
    <mergeCell ref="A79:G79"/>
    <mergeCell ref="F90:G90"/>
    <mergeCell ref="A84:G84"/>
    <mergeCell ref="A81:A82"/>
    <mergeCell ref="A83:G83"/>
    <mergeCell ref="A87:G87"/>
    <mergeCell ref="A86:G86"/>
    <mergeCell ref="E1:F1"/>
    <mergeCell ref="E2:F2"/>
    <mergeCell ref="B12:B14"/>
    <mergeCell ref="A9:G9"/>
    <mergeCell ref="C12:C14"/>
    <mergeCell ref="D12:G12"/>
    <mergeCell ref="E13:G13"/>
    <mergeCell ref="A8:G8"/>
    <mergeCell ref="A12:A14"/>
    <mergeCell ref="E3:G3"/>
    <mergeCell ref="A18:A20"/>
    <mergeCell ref="D13:D14"/>
    <mergeCell ref="E5:F5"/>
    <mergeCell ref="E6:G6"/>
    <mergeCell ref="A17:G17"/>
    <mergeCell ref="A16:G16"/>
    <mergeCell ref="A74:G74"/>
    <mergeCell ref="A75:A78"/>
    <mergeCell ref="A21:G21"/>
    <mergeCell ref="A70:A73"/>
    <mergeCell ref="A22:G22"/>
    <mergeCell ref="A43:A47"/>
    <mergeCell ref="A37:A42"/>
    <mergeCell ref="A48:A59"/>
    <mergeCell ref="A23:A36"/>
    <mergeCell ref="A60:A69"/>
    <mergeCell ref="B28:B29"/>
  </mergeCells>
  <phoneticPr fontId="0" type="noConversion"/>
  <pageMargins left="0.98425196850393704" right="0.55118110236220474" top="0.55118110236220474" bottom="0.59055118110236227" header="0.78740157480314965" footer="0.19685039370078741"/>
  <pageSetup paperSize="9" scale="75" fitToHeight="7" orientation="landscape" r:id="rId1"/>
  <headerFooter differentFirst="1" alignWithMargins="0">
    <oddHeader>&amp;C
&amp;P</oddHeader>
  </headerFooter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3"/>
  <sheetViews>
    <sheetView view="pageBreakPreview" zoomScaleSheetLayoutView="100" workbookViewId="0">
      <selection activeCell="E3" sqref="E3:G3"/>
    </sheetView>
  </sheetViews>
  <sheetFormatPr defaultColWidth="9.140625" defaultRowHeight="12.75" x14ac:dyDescent="0.2"/>
  <cols>
    <col min="1" max="1" width="36.7109375" style="103" customWidth="1"/>
    <col min="2" max="2" width="49.42578125" style="104" customWidth="1"/>
    <col min="3" max="3" width="14.42578125" style="95" bestFit="1" customWidth="1"/>
    <col min="4" max="4" width="16.42578125" style="104" customWidth="1"/>
    <col min="5" max="5" width="16.7109375" style="104" customWidth="1"/>
    <col min="6" max="6" width="17.140625" style="104" customWidth="1"/>
    <col min="7" max="7" width="19" style="104" customWidth="1"/>
    <col min="8" max="8" width="98.42578125" style="104" customWidth="1"/>
    <col min="9" max="9" width="11.140625" style="104" customWidth="1"/>
    <col min="10" max="16384" width="9.140625" style="104"/>
  </cols>
  <sheetData>
    <row r="1" spans="1:9" ht="23.25" x14ac:dyDescent="0.2">
      <c r="E1" s="169" t="s">
        <v>110</v>
      </c>
      <c r="F1" s="169"/>
      <c r="G1" s="105"/>
    </row>
    <row r="2" spans="1:9" ht="23.25" x14ac:dyDescent="0.2">
      <c r="E2" s="169" t="s">
        <v>111</v>
      </c>
      <c r="F2" s="169"/>
      <c r="G2" s="105"/>
    </row>
    <row r="3" spans="1:9" ht="23.25" customHeight="1" x14ac:dyDescent="0.2">
      <c r="E3" s="239" t="s">
        <v>234</v>
      </c>
      <c r="F3" s="170"/>
      <c r="G3" s="170"/>
    </row>
    <row r="4" spans="1:9" ht="23.25" x14ac:dyDescent="0.2">
      <c r="E4" s="105"/>
      <c r="F4" s="105"/>
      <c r="G4" s="105"/>
    </row>
    <row r="5" spans="1:9" ht="23.25" x14ac:dyDescent="0.2">
      <c r="A5" s="104"/>
      <c r="B5" s="27"/>
      <c r="C5" s="106"/>
      <c r="E5" s="172" t="s">
        <v>153</v>
      </c>
      <c r="F5" s="172"/>
      <c r="G5" s="105"/>
    </row>
    <row r="6" spans="1:9" ht="88.5" customHeight="1" x14ac:dyDescent="0.2">
      <c r="A6" s="104"/>
      <c r="B6" s="27"/>
      <c r="C6" s="27"/>
      <c r="D6" s="27"/>
      <c r="E6" s="172" t="s">
        <v>147</v>
      </c>
      <c r="F6" s="172"/>
      <c r="G6" s="172"/>
    </row>
    <row r="7" spans="1:9" ht="16.5" customHeight="1" x14ac:dyDescent="0.2">
      <c r="A7" s="104"/>
    </row>
    <row r="8" spans="1:9" s="27" customFormat="1" ht="22.5" x14ac:dyDescent="0.2">
      <c r="A8" s="225" t="s">
        <v>18</v>
      </c>
      <c r="B8" s="225"/>
      <c r="C8" s="225"/>
      <c r="D8" s="225"/>
      <c r="E8" s="225"/>
      <c r="F8" s="225"/>
      <c r="G8" s="225"/>
    </row>
    <row r="9" spans="1:9" s="27" customFormat="1" ht="24" customHeight="1" x14ac:dyDescent="0.2">
      <c r="A9" s="224" t="s">
        <v>154</v>
      </c>
      <c r="B9" s="224"/>
      <c r="C9" s="224"/>
      <c r="D9" s="224"/>
      <c r="E9" s="224"/>
      <c r="F9" s="224"/>
      <c r="G9" s="224"/>
      <c r="H9" s="151"/>
      <c r="I9" s="151"/>
    </row>
    <row r="10" spans="1:9" s="27" customFormat="1" ht="10.5" customHeight="1" x14ac:dyDescent="0.2">
      <c r="A10" s="106"/>
      <c r="B10" s="106"/>
      <c r="C10" s="106"/>
      <c r="D10" s="106"/>
      <c r="E10" s="106"/>
      <c r="F10" s="106"/>
      <c r="G10" s="106"/>
      <c r="H10" s="151"/>
      <c r="I10" s="151"/>
    </row>
    <row r="11" spans="1:9" x14ac:dyDescent="0.2">
      <c r="A11" s="107"/>
      <c r="B11" s="81"/>
      <c r="C11" s="111"/>
      <c r="D11" s="81"/>
      <c r="E11" s="81"/>
      <c r="F11" s="81"/>
      <c r="G11" s="81"/>
      <c r="H11" s="81"/>
      <c r="I11" s="81"/>
    </row>
    <row r="12" spans="1:9" x14ac:dyDescent="0.2">
      <c r="A12" s="167" t="s">
        <v>0</v>
      </c>
      <c r="B12" s="167" t="s">
        <v>12</v>
      </c>
      <c r="C12" s="167" t="s">
        <v>13</v>
      </c>
      <c r="D12" s="167" t="s">
        <v>16</v>
      </c>
      <c r="E12" s="167"/>
      <c r="F12" s="167"/>
      <c r="G12" s="167"/>
      <c r="H12" s="81"/>
      <c r="I12" s="81"/>
    </row>
    <row r="13" spans="1:9" x14ac:dyDescent="0.2">
      <c r="A13" s="167"/>
      <c r="B13" s="167"/>
      <c r="C13" s="167"/>
      <c r="D13" s="167" t="s">
        <v>14</v>
      </c>
      <c r="E13" s="167" t="s">
        <v>15</v>
      </c>
      <c r="F13" s="167"/>
      <c r="G13" s="167"/>
      <c r="H13" s="81"/>
      <c r="I13" s="81"/>
    </row>
    <row r="14" spans="1:9" ht="24" customHeight="1" x14ac:dyDescent="0.2">
      <c r="A14" s="167"/>
      <c r="B14" s="167"/>
      <c r="C14" s="167"/>
      <c r="D14" s="167"/>
      <c r="E14" s="142">
        <v>2017</v>
      </c>
      <c r="F14" s="142">
        <v>2018</v>
      </c>
      <c r="G14" s="142">
        <v>2019</v>
      </c>
      <c r="H14" s="81"/>
      <c r="I14" s="81"/>
    </row>
    <row r="15" spans="1:9" s="95" customFormat="1" x14ac:dyDescent="0.2">
      <c r="A15" s="142">
        <v>1</v>
      </c>
      <c r="B15" s="142">
        <v>2</v>
      </c>
      <c r="C15" s="142">
        <v>3</v>
      </c>
      <c r="D15" s="142">
        <v>4</v>
      </c>
      <c r="E15" s="142">
        <v>5</v>
      </c>
      <c r="F15" s="142">
        <v>6</v>
      </c>
      <c r="G15" s="142">
        <v>7</v>
      </c>
      <c r="H15" s="111"/>
      <c r="I15" s="111"/>
    </row>
    <row r="16" spans="1:9" s="108" customFormat="1" ht="12.75" customHeight="1" x14ac:dyDescent="0.2">
      <c r="A16" s="143"/>
      <c r="B16" s="168" t="s">
        <v>72</v>
      </c>
      <c r="C16" s="168"/>
      <c r="D16" s="168"/>
      <c r="E16" s="168"/>
      <c r="F16" s="144"/>
      <c r="G16" s="144"/>
      <c r="H16" s="150"/>
    </row>
    <row r="17" spans="1:8" s="95" customFormat="1" ht="12.75" customHeight="1" x14ac:dyDescent="0.2">
      <c r="A17" s="168" t="s">
        <v>196</v>
      </c>
      <c r="B17" s="168"/>
      <c r="C17" s="168"/>
      <c r="D17" s="168"/>
      <c r="E17" s="168"/>
      <c r="F17" s="168"/>
      <c r="G17" s="168"/>
      <c r="H17" s="111"/>
    </row>
    <row r="18" spans="1:8" s="95" customFormat="1" ht="18" customHeight="1" x14ac:dyDescent="0.2">
      <c r="A18" s="163" t="s">
        <v>73</v>
      </c>
      <c r="B18" s="141"/>
      <c r="C18" s="141"/>
      <c r="D18" s="40"/>
      <c r="E18" s="141"/>
      <c r="F18" s="141"/>
      <c r="G18" s="141"/>
      <c r="H18" s="111"/>
    </row>
    <row r="19" spans="1:8" s="95" customFormat="1" ht="25.5" x14ac:dyDescent="0.2">
      <c r="A19" s="163"/>
      <c r="B19" s="145" t="s">
        <v>81</v>
      </c>
      <c r="C19" s="141" t="s">
        <v>143</v>
      </c>
      <c r="D19" s="40">
        <f>SUM(E19:G19)</f>
        <v>3</v>
      </c>
      <c r="E19" s="141">
        <f>1</f>
        <v>1</v>
      </c>
      <c r="F19" s="141">
        <f>1</f>
        <v>1</v>
      </c>
      <c r="G19" s="141">
        <f>1</f>
        <v>1</v>
      </c>
      <c r="H19" s="111"/>
    </row>
    <row r="20" spans="1:8" s="95" customFormat="1" x14ac:dyDescent="0.2">
      <c r="A20" s="156" t="s">
        <v>209</v>
      </c>
      <c r="B20" s="32"/>
      <c r="C20" s="125"/>
      <c r="D20" s="41"/>
      <c r="E20" s="119"/>
      <c r="F20" s="119"/>
      <c r="G20" s="61"/>
      <c r="H20" s="111"/>
    </row>
    <row r="21" spans="1:8" s="95" customFormat="1" ht="25.5" x14ac:dyDescent="0.2">
      <c r="A21" s="157"/>
      <c r="B21" s="32" t="s">
        <v>81</v>
      </c>
      <c r="C21" s="125" t="s">
        <v>33</v>
      </c>
      <c r="D21" s="41">
        <v>2</v>
      </c>
      <c r="E21" s="119">
        <v>2</v>
      </c>
      <c r="F21" s="119">
        <v>0</v>
      </c>
      <c r="G21" s="61">
        <v>0</v>
      </c>
      <c r="H21" s="111"/>
    </row>
    <row r="22" spans="1:8" s="95" customFormat="1" ht="12.75" customHeight="1" x14ac:dyDescent="0.2">
      <c r="A22" s="168" t="s">
        <v>134</v>
      </c>
      <c r="B22" s="228"/>
      <c r="C22" s="228"/>
      <c r="D22" s="228"/>
      <c r="E22" s="228"/>
      <c r="F22" s="228"/>
      <c r="G22" s="229"/>
      <c r="H22" s="111"/>
    </row>
    <row r="23" spans="1:8" s="95" customFormat="1" ht="18" customHeight="1" x14ac:dyDescent="0.2">
      <c r="A23" s="156" t="s">
        <v>73</v>
      </c>
      <c r="B23" s="119"/>
      <c r="C23" s="125"/>
      <c r="D23" s="40"/>
      <c r="E23" s="125"/>
      <c r="F23" s="125"/>
      <c r="G23" s="60"/>
      <c r="H23" s="111"/>
    </row>
    <row r="24" spans="1:8" s="95" customFormat="1" ht="25.5" x14ac:dyDescent="0.2">
      <c r="A24" s="158"/>
      <c r="B24" s="32" t="s">
        <v>81</v>
      </c>
      <c r="C24" s="125" t="s">
        <v>143</v>
      </c>
      <c r="D24" s="41">
        <v>13</v>
      </c>
      <c r="E24" s="119">
        <f>4+1</f>
        <v>5</v>
      </c>
      <c r="F24" s="119">
        <v>4</v>
      </c>
      <c r="G24" s="119">
        <v>4</v>
      </c>
      <c r="H24" s="111"/>
    </row>
    <row r="25" spans="1:8" s="95" customFormat="1" x14ac:dyDescent="0.2">
      <c r="A25" s="156" t="s">
        <v>209</v>
      </c>
      <c r="B25" s="32"/>
      <c r="C25" s="125"/>
      <c r="D25" s="41"/>
      <c r="E25" s="119"/>
      <c r="F25" s="119"/>
      <c r="G25" s="61"/>
      <c r="H25" s="111"/>
    </row>
    <row r="26" spans="1:8" s="95" customFormat="1" ht="25.5" x14ac:dyDescent="0.2">
      <c r="A26" s="158"/>
      <c r="B26" s="32" t="s">
        <v>81</v>
      </c>
      <c r="C26" s="125" t="s">
        <v>33</v>
      </c>
      <c r="D26" s="41">
        <v>1</v>
      </c>
      <c r="E26" s="119">
        <v>1</v>
      </c>
      <c r="F26" s="119">
        <v>0</v>
      </c>
      <c r="G26" s="61">
        <v>0</v>
      </c>
      <c r="H26" s="111"/>
    </row>
    <row r="27" spans="1:8" s="95" customFormat="1" ht="12.75" customHeight="1" x14ac:dyDescent="0.2">
      <c r="A27" s="168" t="s">
        <v>195</v>
      </c>
      <c r="B27" s="228"/>
      <c r="C27" s="228"/>
      <c r="D27" s="228"/>
      <c r="E27" s="228"/>
      <c r="F27" s="228"/>
      <c r="G27" s="229"/>
      <c r="H27" s="111"/>
    </row>
    <row r="28" spans="1:8" s="95" customFormat="1" ht="18" customHeight="1" x14ac:dyDescent="0.2">
      <c r="A28" s="156" t="s">
        <v>73</v>
      </c>
      <c r="B28" s="119"/>
      <c r="C28" s="125"/>
      <c r="D28" s="40"/>
      <c r="E28" s="125"/>
      <c r="F28" s="125"/>
      <c r="G28" s="60"/>
      <c r="H28" s="111"/>
    </row>
    <row r="29" spans="1:8" s="95" customFormat="1" ht="25.5" x14ac:dyDescent="0.2">
      <c r="A29" s="158"/>
      <c r="B29" s="32" t="s">
        <v>81</v>
      </c>
      <c r="C29" s="125" t="s">
        <v>143</v>
      </c>
      <c r="D29" s="41">
        <f>SUM(E29:G29)</f>
        <v>3</v>
      </c>
      <c r="E29" s="119">
        <v>1</v>
      </c>
      <c r="F29" s="119">
        <v>1</v>
      </c>
      <c r="G29" s="61">
        <v>1</v>
      </c>
      <c r="H29" s="111"/>
    </row>
    <row r="30" spans="1:8" s="95" customFormat="1" ht="12.75" customHeight="1" x14ac:dyDescent="0.2">
      <c r="A30" s="168" t="s">
        <v>130</v>
      </c>
      <c r="B30" s="168"/>
      <c r="C30" s="168"/>
      <c r="D30" s="168"/>
      <c r="E30" s="168"/>
      <c r="F30" s="168"/>
      <c r="G30" s="164"/>
      <c r="H30" s="111"/>
    </row>
    <row r="31" spans="1:8" s="95" customFormat="1" ht="12.75" customHeight="1" x14ac:dyDescent="0.2">
      <c r="A31" s="156" t="s">
        <v>73</v>
      </c>
      <c r="B31" s="125"/>
      <c r="C31" s="125"/>
      <c r="D31" s="125"/>
      <c r="E31" s="125"/>
      <c r="F31" s="125"/>
      <c r="G31" s="60"/>
      <c r="H31" s="111"/>
    </row>
    <row r="32" spans="1:8" s="95" customFormat="1" ht="25.5" x14ac:dyDescent="0.2">
      <c r="A32" s="157"/>
      <c r="B32" s="138" t="s">
        <v>81</v>
      </c>
      <c r="C32" s="125" t="s">
        <v>123</v>
      </c>
      <c r="D32" s="40">
        <f>E32+F32+G32</f>
        <v>3</v>
      </c>
      <c r="E32" s="125">
        <v>1</v>
      </c>
      <c r="F32" s="125">
        <v>1</v>
      </c>
      <c r="G32" s="60">
        <v>1</v>
      </c>
      <c r="H32" s="111"/>
    </row>
    <row r="33" spans="1:8" s="95" customFormat="1" ht="12.75" customHeight="1" x14ac:dyDescent="0.2">
      <c r="A33" s="156" t="s">
        <v>209</v>
      </c>
      <c r="B33" s="125"/>
      <c r="C33" s="125"/>
      <c r="D33" s="125"/>
      <c r="E33" s="125"/>
      <c r="F33" s="125"/>
      <c r="G33" s="60"/>
      <c r="H33" s="111"/>
    </row>
    <row r="34" spans="1:8" s="95" customFormat="1" ht="12.75" customHeight="1" x14ac:dyDescent="0.2">
      <c r="A34" s="157"/>
      <c r="B34" s="138" t="s">
        <v>210</v>
      </c>
      <c r="C34" s="125" t="s">
        <v>211</v>
      </c>
      <c r="D34" s="40">
        <f>E34+F34+G34</f>
        <v>1</v>
      </c>
      <c r="E34" s="125">
        <v>1</v>
      </c>
      <c r="F34" s="125">
        <v>0</v>
      </c>
      <c r="G34" s="60">
        <v>0</v>
      </c>
      <c r="H34" s="111"/>
    </row>
    <row r="35" spans="1:8" s="95" customFormat="1" ht="12.75" customHeight="1" x14ac:dyDescent="0.2">
      <c r="A35" s="168" t="s">
        <v>212</v>
      </c>
      <c r="B35" s="168"/>
      <c r="C35" s="168"/>
      <c r="D35" s="168"/>
      <c r="E35" s="168"/>
      <c r="F35" s="168"/>
      <c r="G35" s="164"/>
      <c r="H35" s="111"/>
    </row>
    <row r="36" spans="1:8" s="95" customFormat="1" x14ac:dyDescent="0.2">
      <c r="A36" s="156" t="s">
        <v>73</v>
      </c>
      <c r="B36" s="125"/>
      <c r="C36" s="125"/>
      <c r="D36" s="125"/>
      <c r="E36" s="125"/>
      <c r="F36" s="125"/>
      <c r="G36" s="60"/>
      <c r="H36" s="111"/>
    </row>
    <row r="37" spans="1:8" s="95" customFormat="1" ht="25.5" x14ac:dyDescent="0.2">
      <c r="A37" s="157"/>
      <c r="B37" s="138" t="s">
        <v>81</v>
      </c>
      <c r="C37" s="125" t="s">
        <v>123</v>
      </c>
      <c r="D37" s="40">
        <f>E37+F37+G37</f>
        <v>15</v>
      </c>
      <c r="E37" s="125">
        <f>5</f>
        <v>5</v>
      </c>
      <c r="F37" s="141">
        <f>5</f>
        <v>5</v>
      </c>
      <c r="G37" s="141">
        <f>5</f>
        <v>5</v>
      </c>
      <c r="H37" s="111"/>
    </row>
    <row r="38" spans="1:8" s="95" customFormat="1" ht="12.75" customHeight="1" x14ac:dyDescent="0.2">
      <c r="A38" s="168" t="s">
        <v>213</v>
      </c>
      <c r="B38" s="168"/>
      <c r="C38" s="168"/>
      <c r="D38" s="168"/>
      <c r="E38" s="168"/>
      <c r="F38" s="168"/>
      <c r="G38" s="164"/>
      <c r="H38" s="111"/>
    </row>
    <row r="39" spans="1:8" s="95" customFormat="1" x14ac:dyDescent="0.2">
      <c r="A39" s="156" t="s">
        <v>73</v>
      </c>
      <c r="B39" s="125"/>
      <c r="C39" s="125"/>
      <c r="D39" s="125"/>
      <c r="E39" s="125"/>
      <c r="F39" s="125"/>
      <c r="G39" s="60"/>
      <c r="H39" s="111"/>
    </row>
    <row r="40" spans="1:8" s="95" customFormat="1" ht="25.5" x14ac:dyDescent="0.2">
      <c r="A40" s="157"/>
      <c r="B40" s="138" t="s">
        <v>81</v>
      </c>
      <c r="C40" s="125" t="s">
        <v>123</v>
      </c>
      <c r="D40" s="40">
        <f>E40+F40+G40</f>
        <v>2</v>
      </c>
      <c r="E40" s="125">
        <v>2</v>
      </c>
      <c r="F40" s="125">
        <v>0</v>
      </c>
      <c r="G40" s="60">
        <v>0</v>
      </c>
      <c r="H40" s="111"/>
    </row>
    <row r="41" spans="1:8" s="95" customFormat="1" ht="12.75" customHeight="1" x14ac:dyDescent="0.2">
      <c r="A41" s="174" t="s">
        <v>155</v>
      </c>
      <c r="B41" s="175"/>
      <c r="C41" s="175"/>
      <c r="D41" s="175"/>
      <c r="E41" s="175"/>
      <c r="F41" s="175"/>
      <c r="G41" s="175"/>
      <c r="H41" s="111"/>
    </row>
    <row r="42" spans="1:8" s="95" customFormat="1" x14ac:dyDescent="0.2">
      <c r="A42" s="164" t="s">
        <v>138</v>
      </c>
      <c r="B42" s="165"/>
      <c r="C42" s="165"/>
      <c r="D42" s="165"/>
      <c r="E42" s="165"/>
      <c r="F42" s="165"/>
      <c r="G42" s="165"/>
      <c r="H42" s="111"/>
    </row>
    <row r="43" spans="1:8" s="95" customFormat="1" ht="12.75" customHeight="1" x14ac:dyDescent="0.2">
      <c r="A43" s="156" t="s">
        <v>170</v>
      </c>
      <c r="B43" s="138"/>
      <c r="C43" s="128"/>
      <c r="D43" s="128"/>
      <c r="E43" s="128"/>
      <c r="F43" s="128"/>
      <c r="G43" s="137"/>
      <c r="H43" s="111"/>
    </row>
    <row r="44" spans="1:8" s="95" customFormat="1" x14ac:dyDescent="0.2">
      <c r="A44" s="157"/>
      <c r="B44" s="42" t="s">
        <v>190</v>
      </c>
      <c r="C44" s="125" t="s">
        <v>96</v>
      </c>
      <c r="D44" s="43">
        <f>SUM(E44:G44)</f>
        <v>5255.4</v>
      </c>
      <c r="E44" s="44">
        <v>1751.8</v>
      </c>
      <c r="F44" s="44">
        <v>1751.8</v>
      </c>
      <c r="G44" s="62">
        <v>1751.8</v>
      </c>
      <c r="H44" s="73">
        <v>150108</v>
      </c>
    </row>
    <row r="45" spans="1:8" s="95" customFormat="1" ht="12.75" customHeight="1" x14ac:dyDescent="0.2">
      <c r="A45" s="157"/>
      <c r="B45" s="31" t="s">
        <v>171</v>
      </c>
      <c r="C45" s="125" t="s">
        <v>33</v>
      </c>
      <c r="D45" s="43">
        <f>E45+F45+G45</f>
        <v>36</v>
      </c>
      <c r="E45" s="43">
        <v>12</v>
      </c>
      <c r="F45" s="43">
        <v>12</v>
      </c>
      <c r="G45" s="63">
        <v>12</v>
      </c>
      <c r="H45" s="73"/>
    </row>
    <row r="46" spans="1:8" s="95" customFormat="1" ht="26.25" customHeight="1" x14ac:dyDescent="0.2">
      <c r="A46" s="156" t="s">
        <v>189</v>
      </c>
      <c r="B46" s="138"/>
      <c r="C46" s="128"/>
      <c r="D46" s="128"/>
      <c r="E46" s="128"/>
      <c r="F46" s="128"/>
      <c r="G46" s="137"/>
      <c r="H46" s="111"/>
    </row>
    <row r="47" spans="1:8" s="95" customFormat="1" ht="15" customHeight="1" x14ac:dyDescent="0.2">
      <c r="A47" s="157"/>
      <c r="B47" s="45" t="s">
        <v>182</v>
      </c>
      <c r="C47" s="128" t="s">
        <v>33</v>
      </c>
      <c r="D47" s="43">
        <f>E47+F47+G47</f>
        <v>3</v>
      </c>
      <c r="E47" s="128">
        <v>1</v>
      </c>
      <c r="F47" s="128">
        <v>1</v>
      </c>
      <c r="G47" s="137">
        <v>1</v>
      </c>
      <c r="H47" s="111"/>
    </row>
    <row r="48" spans="1:8" s="95" customFormat="1" ht="20.25" customHeight="1" x14ac:dyDescent="0.2">
      <c r="A48" s="232"/>
      <c r="B48" s="45" t="s">
        <v>82</v>
      </c>
      <c r="C48" s="128" t="s">
        <v>183</v>
      </c>
      <c r="D48" s="43">
        <f>E48+F48+G48</f>
        <v>47691</v>
      </c>
      <c r="E48" s="128">
        <v>15897</v>
      </c>
      <c r="F48" s="128">
        <v>15897</v>
      </c>
      <c r="G48" s="137">
        <v>15897</v>
      </c>
      <c r="H48" s="111"/>
    </row>
    <row r="49" spans="1:8" s="95" customFormat="1" ht="16.5" customHeight="1" x14ac:dyDescent="0.2">
      <c r="A49" s="156" t="s">
        <v>55</v>
      </c>
      <c r="B49" s="31"/>
      <c r="C49" s="128"/>
      <c r="D49" s="128"/>
      <c r="E49" s="128"/>
      <c r="F49" s="128"/>
      <c r="G49" s="137"/>
      <c r="H49" s="111"/>
    </row>
    <row r="50" spans="1:8" s="95" customFormat="1" ht="16.5" customHeight="1" x14ac:dyDescent="0.2">
      <c r="A50" s="157"/>
      <c r="B50" s="31" t="s">
        <v>25</v>
      </c>
      <c r="C50" s="125" t="s">
        <v>21</v>
      </c>
      <c r="D50" s="125">
        <f>E50+F50+G50</f>
        <v>8613.93</v>
      </c>
      <c r="E50" s="125">
        <v>2871.31</v>
      </c>
      <c r="F50" s="125">
        <v>2871.31</v>
      </c>
      <c r="G50" s="60">
        <v>2871.31</v>
      </c>
      <c r="H50" s="111"/>
    </row>
    <row r="51" spans="1:8" s="95" customFormat="1" ht="45.75" customHeight="1" x14ac:dyDescent="0.2">
      <c r="A51" s="163" t="s">
        <v>60</v>
      </c>
      <c r="B51" s="31"/>
      <c r="C51" s="128"/>
      <c r="D51" s="128"/>
      <c r="E51" s="128"/>
      <c r="F51" s="128"/>
      <c r="G51" s="137"/>
      <c r="H51" s="111"/>
    </row>
    <row r="52" spans="1:8" s="95" customFormat="1" ht="12.75" customHeight="1" x14ac:dyDescent="0.2">
      <c r="A52" s="163"/>
      <c r="B52" s="31" t="s">
        <v>172</v>
      </c>
      <c r="C52" s="125" t="s">
        <v>22</v>
      </c>
      <c r="D52" s="37">
        <f>E52+F52+G52</f>
        <v>49.484999999999999</v>
      </c>
      <c r="E52" s="37">
        <v>16.495000000000001</v>
      </c>
      <c r="F52" s="37">
        <v>16.495000000000001</v>
      </c>
      <c r="G52" s="64">
        <v>16.495000000000001</v>
      </c>
      <c r="H52" s="111"/>
    </row>
    <row r="53" spans="1:8" s="95" customFormat="1" ht="12.75" customHeight="1" x14ac:dyDescent="0.2">
      <c r="A53" s="185" t="s">
        <v>121</v>
      </c>
      <c r="B53" s="31"/>
      <c r="C53" s="125"/>
      <c r="D53" s="46"/>
      <c r="E53" s="46"/>
      <c r="F53" s="46"/>
      <c r="G53" s="65"/>
      <c r="H53" s="111"/>
    </row>
    <row r="54" spans="1:8" s="95" customFormat="1" ht="25.5" x14ac:dyDescent="0.2">
      <c r="A54" s="185"/>
      <c r="B54" s="138" t="s">
        <v>122</v>
      </c>
      <c r="C54" s="125" t="s">
        <v>22</v>
      </c>
      <c r="D54" s="37">
        <f>E54+F54+G54</f>
        <v>78.489000000000004</v>
      </c>
      <c r="E54" s="47">
        <v>26.163</v>
      </c>
      <c r="F54" s="47">
        <v>26.163</v>
      </c>
      <c r="G54" s="66">
        <v>26.163</v>
      </c>
      <c r="H54" s="111"/>
    </row>
    <row r="55" spans="1:8" s="95" customFormat="1" x14ac:dyDescent="0.2">
      <c r="A55" s="233" t="s">
        <v>61</v>
      </c>
      <c r="B55" s="48"/>
      <c r="C55" s="125"/>
      <c r="D55" s="37"/>
      <c r="E55" s="49"/>
      <c r="F55" s="49"/>
      <c r="G55" s="67"/>
      <c r="H55" s="111"/>
    </row>
    <row r="56" spans="1:8" s="95" customFormat="1" ht="12.75" customHeight="1" x14ac:dyDescent="0.2">
      <c r="A56" s="233"/>
      <c r="B56" s="31" t="s">
        <v>191</v>
      </c>
      <c r="C56" s="125" t="s">
        <v>38</v>
      </c>
      <c r="D56" s="43">
        <f>E56+F56+G56</f>
        <v>168</v>
      </c>
      <c r="E56" s="43">
        <v>56</v>
      </c>
      <c r="F56" s="43">
        <v>56</v>
      </c>
      <c r="G56" s="63">
        <v>56</v>
      </c>
      <c r="H56" s="111"/>
    </row>
    <row r="57" spans="1:8" s="95" customFormat="1" x14ac:dyDescent="0.2">
      <c r="A57" s="233"/>
      <c r="B57" s="31" t="s">
        <v>26</v>
      </c>
      <c r="C57" s="125" t="s">
        <v>89</v>
      </c>
      <c r="D57" s="43">
        <f>E57+F57+G57</f>
        <v>25275</v>
      </c>
      <c r="E57" s="43">
        <v>8425</v>
      </c>
      <c r="F57" s="43">
        <f>E57</f>
        <v>8425</v>
      </c>
      <c r="G57" s="63">
        <f>F57</f>
        <v>8425</v>
      </c>
      <c r="H57" s="111"/>
    </row>
    <row r="58" spans="1:8" s="95" customFormat="1" x14ac:dyDescent="0.2">
      <c r="A58" s="233"/>
      <c r="B58" s="31" t="s">
        <v>187</v>
      </c>
      <c r="C58" s="125" t="s">
        <v>21</v>
      </c>
      <c r="D58" s="43">
        <f>E58+F58+G58</f>
        <v>422424</v>
      </c>
      <c r="E58" s="43">
        <v>140808</v>
      </c>
      <c r="F58" s="43">
        <v>140808</v>
      </c>
      <c r="G58" s="63">
        <v>140808</v>
      </c>
      <c r="H58" s="111"/>
    </row>
    <row r="59" spans="1:8" s="95" customFormat="1" ht="38.25" x14ac:dyDescent="0.2">
      <c r="A59" s="139" t="s">
        <v>198</v>
      </c>
      <c r="B59" s="31" t="s">
        <v>188</v>
      </c>
      <c r="C59" s="125" t="s">
        <v>33</v>
      </c>
      <c r="D59" s="43">
        <f>E59+F59+G59</f>
        <v>1011</v>
      </c>
      <c r="E59" s="43">
        <v>337</v>
      </c>
      <c r="F59" s="43">
        <v>337</v>
      </c>
      <c r="G59" s="63">
        <v>337</v>
      </c>
      <c r="H59" s="111"/>
    </row>
    <row r="60" spans="1:8" s="95" customFormat="1" ht="25.5" x14ac:dyDescent="0.2">
      <c r="A60" s="139" t="s">
        <v>209</v>
      </c>
      <c r="B60" s="31" t="s">
        <v>223</v>
      </c>
      <c r="C60" s="125" t="s">
        <v>33</v>
      </c>
      <c r="D60" s="43">
        <f>E60+F60+G60</f>
        <v>1</v>
      </c>
      <c r="E60" s="43">
        <v>1</v>
      </c>
      <c r="F60" s="43">
        <v>0</v>
      </c>
      <c r="G60" s="63">
        <v>0</v>
      </c>
      <c r="H60" s="111"/>
    </row>
    <row r="61" spans="1:8" s="95" customFormat="1" ht="15.75" customHeight="1" x14ac:dyDescent="0.2">
      <c r="A61" s="168" t="s">
        <v>69</v>
      </c>
      <c r="B61" s="168"/>
      <c r="C61" s="168"/>
      <c r="D61" s="168"/>
      <c r="E61" s="168"/>
      <c r="F61" s="168"/>
      <c r="G61" s="164"/>
      <c r="H61" s="73">
        <v>150108</v>
      </c>
    </row>
    <row r="62" spans="1:8" s="95" customFormat="1" x14ac:dyDescent="0.2">
      <c r="A62" s="156" t="s">
        <v>174</v>
      </c>
      <c r="B62" s="31"/>
      <c r="C62" s="128"/>
      <c r="D62" s="128"/>
      <c r="E62" s="128"/>
      <c r="F62" s="128"/>
      <c r="G62" s="137"/>
      <c r="H62" s="111"/>
    </row>
    <row r="63" spans="1:8" s="95" customFormat="1" x14ac:dyDescent="0.2">
      <c r="A63" s="157"/>
      <c r="B63" s="50" t="s">
        <v>177</v>
      </c>
      <c r="C63" s="125" t="s">
        <v>37</v>
      </c>
      <c r="D63" s="40">
        <f>E63+F63+G63</f>
        <v>7302</v>
      </c>
      <c r="E63" s="40">
        <v>2434</v>
      </c>
      <c r="F63" s="40">
        <v>2434</v>
      </c>
      <c r="G63" s="68">
        <v>2434</v>
      </c>
      <c r="H63" s="111"/>
    </row>
    <row r="64" spans="1:8" s="24" customFormat="1" ht="12.75" customHeight="1" x14ac:dyDescent="0.2">
      <c r="A64" s="157"/>
      <c r="B64" s="50" t="s">
        <v>171</v>
      </c>
      <c r="C64" s="125" t="s">
        <v>33</v>
      </c>
      <c r="D64" s="125">
        <f>E64+F64+G64</f>
        <v>159</v>
      </c>
      <c r="E64" s="40">
        <v>53</v>
      </c>
      <c r="F64" s="40">
        <v>53</v>
      </c>
      <c r="G64" s="68">
        <v>53</v>
      </c>
      <c r="H64" s="111"/>
    </row>
    <row r="65" spans="1:8" s="24" customFormat="1" ht="24.75" customHeight="1" x14ac:dyDescent="0.2">
      <c r="A65" s="156" t="s">
        <v>61</v>
      </c>
      <c r="B65" s="138"/>
      <c r="C65" s="128"/>
      <c r="D65" s="128"/>
      <c r="E65" s="128"/>
      <c r="F65" s="128"/>
      <c r="G65" s="137"/>
      <c r="H65" s="111"/>
    </row>
    <row r="66" spans="1:8" s="95" customFormat="1" ht="12.75" customHeight="1" x14ac:dyDescent="0.2">
      <c r="A66" s="157"/>
      <c r="B66" s="31" t="s">
        <v>191</v>
      </c>
      <c r="C66" s="125" t="s">
        <v>38</v>
      </c>
      <c r="D66" s="125">
        <f>E66+F66+G66</f>
        <v>45</v>
      </c>
      <c r="E66" s="40">
        <v>15</v>
      </c>
      <c r="F66" s="40">
        <v>15</v>
      </c>
      <c r="G66" s="68">
        <v>15</v>
      </c>
      <c r="H66" s="111"/>
    </row>
    <row r="67" spans="1:8" s="95" customFormat="1" ht="12.75" customHeight="1" x14ac:dyDescent="0.2">
      <c r="A67" s="157"/>
      <c r="B67" s="31" t="s">
        <v>26</v>
      </c>
      <c r="C67" s="125" t="s">
        <v>89</v>
      </c>
      <c r="D67" s="44">
        <f>E67+F67+G67</f>
        <v>1440</v>
      </c>
      <c r="E67" s="40">
        <v>480</v>
      </c>
      <c r="F67" s="40">
        <v>480</v>
      </c>
      <c r="G67" s="68">
        <v>480</v>
      </c>
      <c r="H67" s="111"/>
    </row>
    <row r="68" spans="1:8" s="95" customFormat="1" ht="42" customHeight="1" x14ac:dyDescent="0.2">
      <c r="A68" s="157"/>
      <c r="B68" s="45" t="s">
        <v>214</v>
      </c>
      <c r="C68" s="125" t="s">
        <v>89</v>
      </c>
      <c r="D68" s="37">
        <f>SUM(E68:G68)</f>
        <v>131.154</v>
      </c>
      <c r="E68" s="17">
        <v>43.718000000000004</v>
      </c>
      <c r="F68" s="17">
        <v>43.718000000000004</v>
      </c>
      <c r="G68" s="69">
        <v>43.718000000000004</v>
      </c>
      <c r="H68" s="111"/>
    </row>
    <row r="69" spans="1:8" s="95" customFormat="1" ht="26.25" customHeight="1" x14ac:dyDescent="0.2">
      <c r="A69" s="158"/>
      <c r="B69" s="31" t="s">
        <v>187</v>
      </c>
      <c r="C69" s="125" t="s">
        <v>21</v>
      </c>
      <c r="D69" s="40">
        <f>SUM(E69:G69)</f>
        <v>1271700</v>
      </c>
      <c r="E69" s="40">
        <v>423900</v>
      </c>
      <c r="F69" s="40">
        <v>423900</v>
      </c>
      <c r="G69" s="68">
        <v>423900</v>
      </c>
      <c r="H69" s="111"/>
    </row>
    <row r="70" spans="1:8" s="95" customFormat="1" ht="26.25" customHeight="1" x14ac:dyDescent="0.2">
      <c r="A70" s="185" t="s">
        <v>55</v>
      </c>
      <c r="B70" s="31"/>
      <c r="C70" s="125"/>
      <c r="D70" s="125"/>
      <c r="E70" s="96"/>
      <c r="F70" s="96"/>
      <c r="G70" s="70"/>
      <c r="H70" s="111"/>
    </row>
    <row r="71" spans="1:8" s="95" customFormat="1" ht="12.75" customHeight="1" x14ac:dyDescent="0.2">
      <c r="A71" s="185"/>
      <c r="B71" s="133" t="s">
        <v>118</v>
      </c>
      <c r="C71" s="125" t="s">
        <v>21</v>
      </c>
      <c r="D71" s="17">
        <f>E71+F71+G71</f>
        <v>10072.200000000001</v>
      </c>
      <c r="E71" s="51">
        <v>3357.4</v>
      </c>
      <c r="F71" s="51">
        <v>3357.4</v>
      </c>
      <c r="G71" s="71">
        <v>3357.4</v>
      </c>
      <c r="H71" s="111"/>
    </row>
    <row r="72" spans="1:8" s="95" customFormat="1" ht="30" customHeight="1" x14ac:dyDescent="0.2">
      <c r="A72" s="230"/>
      <c r="B72" s="29" t="s">
        <v>91</v>
      </c>
      <c r="C72" s="125" t="s">
        <v>21</v>
      </c>
      <c r="D72" s="51">
        <f>E72+F72+G72</f>
        <v>5036.1000000000004</v>
      </c>
      <c r="E72" s="51">
        <v>1678.7</v>
      </c>
      <c r="F72" s="51">
        <v>1678.7</v>
      </c>
      <c r="G72" s="71">
        <v>1678.7</v>
      </c>
      <c r="H72" s="111"/>
    </row>
    <row r="73" spans="1:8" s="95" customFormat="1" ht="38.25" x14ac:dyDescent="0.2">
      <c r="A73" s="139" t="s">
        <v>198</v>
      </c>
      <c r="B73" s="138"/>
      <c r="C73" s="128"/>
      <c r="D73" s="128"/>
      <c r="E73" s="128"/>
      <c r="F73" s="128"/>
      <c r="G73" s="137"/>
      <c r="H73" s="74"/>
    </row>
    <row r="74" spans="1:8" s="95" customFormat="1" ht="38.25" x14ac:dyDescent="0.2">
      <c r="A74" s="139" t="s">
        <v>198</v>
      </c>
      <c r="B74" s="31" t="s">
        <v>175</v>
      </c>
      <c r="C74" s="125" t="s">
        <v>33</v>
      </c>
      <c r="D74" s="43">
        <f>E74+F74+G74</f>
        <v>96</v>
      </c>
      <c r="E74" s="43">
        <v>32</v>
      </c>
      <c r="F74" s="43">
        <v>32</v>
      </c>
      <c r="G74" s="63">
        <v>32</v>
      </c>
      <c r="H74" s="74"/>
    </row>
    <row r="75" spans="1:8" s="95" customFormat="1" x14ac:dyDescent="0.2">
      <c r="A75" s="168" t="s">
        <v>134</v>
      </c>
      <c r="B75" s="168"/>
      <c r="C75" s="168"/>
      <c r="D75" s="168"/>
      <c r="E75" s="168"/>
      <c r="F75" s="168"/>
      <c r="G75" s="164"/>
      <c r="H75" s="111"/>
    </row>
    <row r="76" spans="1:8" s="95" customFormat="1" x14ac:dyDescent="0.2">
      <c r="A76" s="188" t="s">
        <v>198</v>
      </c>
      <c r="B76" s="31"/>
      <c r="C76" s="128"/>
      <c r="D76" s="128"/>
      <c r="E76" s="128"/>
      <c r="F76" s="128"/>
      <c r="G76" s="137"/>
      <c r="H76" s="111"/>
    </row>
    <row r="77" spans="1:8" s="95" customFormat="1" x14ac:dyDescent="0.2">
      <c r="A77" s="231"/>
      <c r="B77" s="31" t="s">
        <v>188</v>
      </c>
      <c r="C77" s="125" t="s">
        <v>33</v>
      </c>
      <c r="D77" s="40">
        <f>E77+F77+G77</f>
        <v>102</v>
      </c>
      <c r="E77" s="40">
        <v>34</v>
      </c>
      <c r="F77" s="40">
        <v>34</v>
      </c>
      <c r="G77" s="68">
        <v>34</v>
      </c>
      <c r="H77" s="111"/>
    </row>
    <row r="78" spans="1:8" s="109" customFormat="1" ht="12.75" customHeight="1" x14ac:dyDescent="0.2">
      <c r="A78" s="231"/>
      <c r="B78" s="39" t="s">
        <v>192</v>
      </c>
      <c r="C78" s="125" t="s">
        <v>143</v>
      </c>
      <c r="D78" s="40">
        <f>E78+F78+G78</f>
        <v>732</v>
      </c>
      <c r="E78" s="40">
        <v>244</v>
      </c>
      <c r="F78" s="40">
        <v>244</v>
      </c>
      <c r="G78" s="68">
        <v>244</v>
      </c>
      <c r="H78" s="111"/>
    </row>
    <row r="79" spans="1:8" s="109" customFormat="1" ht="25.5" x14ac:dyDescent="0.2">
      <c r="A79" s="231"/>
      <c r="B79" s="52" t="s">
        <v>91</v>
      </c>
      <c r="C79" s="125" t="s">
        <v>33</v>
      </c>
      <c r="D79" s="40">
        <f>SUM(E79:G79)</f>
        <v>732</v>
      </c>
      <c r="E79" s="40">
        <v>244</v>
      </c>
      <c r="F79" s="40">
        <v>244</v>
      </c>
      <c r="G79" s="68">
        <v>244</v>
      </c>
      <c r="H79" s="111"/>
    </row>
    <row r="80" spans="1:8" s="109" customFormat="1" ht="25.5" x14ac:dyDescent="0.2">
      <c r="A80" s="127" t="s">
        <v>174</v>
      </c>
      <c r="B80" s="50" t="s">
        <v>171</v>
      </c>
      <c r="C80" s="125" t="s">
        <v>21</v>
      </c>
      <c r="D80" s="17">
        <f>E80+F80+G80</f>
        <v>616.43399999999997</v>
      </c>
      <c r="E80" s="17">
        <v>205.47800000000001</v>
      </c>
      <c r="F80" s="17">
        <v>205.47800000000001</v>
      </c>
      <c r="G80" s="69">
        <v>205.47800000000001</v>
      </c>
      <c r="H80" s="111"/>
    </row>
    <row r="81" spans="1:8" s="95" customFormat="1" ht="15.75" customHeight="1" x14ac:dyDescent="0.2">
      <c r="A81" s="156" t="s">
        <v>55</v>
      </c>
      <c r="B81" s="31"/>
      <c r="C81" s="125"/>
      <c r="D81" s="40"/>
      <c r="E81" s="40"/>
      <c r="F81" s="40"/>
      <c r="G81" s="68"/>
      <c r="H81" s="111"/>
    </row>
    <row r="82" spans="1:8" s="95" customFormat="1" x14ac:dyDescent="0.2">
      <c r="A82" s="157"/>
      <c r="B82" s="31" t="s">
        <v>100</v>
      </c>
      <c r="C82" s="125" t="s">
        <v>21</v>
      </c>
      <c r="D82" s="53">
        <f t="shared" ref="D82:D87" si="0">E82+F82+G82</f>
        <v>411.91800000000001</v>
      </c>
      <c r="E82" s="17">
        <v>137.30600000000001</v>
      </c>
      <c r="F82" s="17">
        <v>137.30600000000001</v>
      </c>
      <c r="G82" s="69">
        <v>137.30600000000001</v>
      </c>
      <c r="H82" s="111"/>
    </row>
    <row r="83" spans="1:8" s="95" customFormat="1" ht="12.75" customHeight="1" x14ac:dyDescent="0.2">
      <c r="A83" s="157"/>
      <c r="B83" s="31" t="s">
        <v>118</v>
      </c>
      <c r="C83" s="125" t="s">
        <v>21</v>
      </c>
      <c r="D83" s="17">
        <f t="shared" si="0"/>
        <v>238.01300000000001</v>
      </c>
      <c r="E83" s="17">
        <v>150.01300000000001</v>
      </c>
      <c r="F83" s="17">
        <v>44</v>
      </c>
      <c r="G83" s="69">
        <v>44</v>
      </c>
      <c r="H83" s="111"/>
    </row>
    <row r="84" spans="1:8" s="95" customFormat="1" ht="25.5" customHeight="1" x14ac:dyDescent="0.2">
      <c r="A84" s="157"/>
      <c r="B84" s="31" t="s">
        <v>97</v>
      </c>
      <c r="C84" s="125" t="s">
        <v>21</v>
      </c>
      <c r="D84" s="17">
        <f t="shared" si="0"/>
        <v>60.74</v>
      </c>
      <c r="E84" s="17">
        <v>60.74</v>
      </c>
      <c r="F84" s="17"/>
      <c r="G84" s="69"/>
      <c r="H84" s="75">
        <v>545.35</v>
      </c>
    </row>
    <row r="85" spans="1:8" s="26" customFormat="1" ht="15.75" customHeight="1" x14ac:dyDescent="0.2">
      <c r="A85" s="157"/>
      <c r="B85" s="31" t="s">
        <v>119</v>
      </c>
      <c r="C85" s="125" t="s">
        <v>33</v>
      </c>
      <c r="D85" s="40">
        <f t="shared" si="0"/>
        <v>198</v>
      </c>
      <c r="E85" s="40">
        <v>66</v>
      </c>
      <c r="F85" s="40">
        <v>66</v>
      </c>
      <c r="G85" s="68">
        <v>66</v>
      </c>
      <c r="H85" s="75">
        <v>190</v>
      </c>
    </row>
    <row r="86" spans="1:8" s="26" customFormat="1" ht="18" customHeight="1" x14ac:dyDescent="0.2">
      <c r="A86" s="157"/>
      <c r="B86" s="31" t="s">
        <v>120</v>
      </c>
      <c r="C86" s="125" t="s">
        <v>33</v>
      </c>
      <c r="D86" s="40">
        <f t="shared" si="0"/>
        <v>3</v>
      </c>
      <c r="E86" s="40">
        <v>1</v>
      </c>
      <c r="F86" s="40">
        <v>1</v>
      </c>
      <c r="G86" s="68">
        <v>1</v>
      </c>
      <c r="H86" s="76">
        <v>38</v>
      </c>
    </row>
    <row r="87" spans="1:8" s="26" customFormat="1" ht="26.25" customHeight="1" x14ac:dyDescent="0.2">
      <c r="A87" s="157"/>
      <c r="B87" s="31" t="s">
        <v>101</v>
      </c>
      <c r="C87" s="125" t="s">
        <v>33</v>
      </c>
      <c r="D87" s="40">
        <f t="shared" si="0"/>
        <v>3</v>
      </c>
      <c r="E87" s="40">
        <v>1</v>
      </c>
      <c r="F87" s="40">
        <v>1</v>
      </c>
      <c r="G87" s="68">
        <v>1</v>
      </c>
      <c r="H87" s="76"/>
    </row>
    <row r="88" spans="1:8" s="26" customFormat="1" ht="26.25" customHeight="1" x14ac:dyDescent="0.2">
      <c r="A88" s="156" t="s">
        <v>61</v>
      </c>
      <c r="B88" s="138"/>
      <c r="C88" s="128"/>
      <c r="D88" s="128"/>
      <c r="E88" s="128"/>
      <c r="F88" s="128"/>
      <c r="G88" s="137"/>
      <c r="H88" s="77"/>
    </row>
    <row r="89" spans="1:8" s="95" customFormat="1" x14ac:dyDescent="0.2">
      <c r="A89" s="157"/>
      <c r="B89" s="31" t="s">
        <v>191</v>
      </c>
      <c r="C89" s="125" t="s">
        <v>38</v>
      </c>
      <c r="D89" s="125">
        <f>E89+F89+G89</f>
        <v>129</v>
      </c>
      <c r="E89" s="125">
        <v>43</v>
      </c>
      <c r="F89" s="125">
        <v>43</v>
      </c>
      <c r="G89" s="60">
        <v>43</v>
      </c>
      <c r="H89" s="77"/>
    </row>
    <row r="90" spans="1:8" s="95" customFormat="1" ht="12.75" customHeight="1" x14ac:dyDescent="0.2">
      <c r="A90" s="157"/>
      <c r="B90" s="31" t="s">
        <v>215</v>
      </c>
      <c r="C90" s="125" t="s">
        <v>89</v>
      </c>
      <c r="D90" s="37">
        <f>E90+F90+G90</f>
        <v>6150.4980000000005</v>
      </c>
      <c r="E90" s="37">
        <v>2050.1660000000002</v>
      </c>
      <c r="F90" s="37">
        <v>2050.1660000000002</v>
      </c>
      <c r="G90" s="64">
        <v>2050.1660000000002</v>
      </c>
      <c r="H90" s="77"/>
    </row>
    <row r="91" spans="1:8" s="95" customFormat="1" ht="23.25" customHeight="1" x14ac:dyDescent="0.2">
      <c r="A91" s="157"/>
      <c r="B91" s="31" t="s">
        <v>216</v>
      </c>
      <c r="C91" s="125" t="s">
        <v>21</v>
      </c>
      <c r="D91" s="125">
        <f>E91+F91+G91</f>
        <v>625200</v>
      </c>
      <c r="E91" s="125">
        <v>208400</v>
      </c>
      <c r="F91" s="125">
        <v>208400</v>
      </c>
      <c r="G91" s="60">
        <v>208400</v>
      </c>
      <c r="H91" s="111"/>
    </row>
    <row r="92" spans="1:8" s="95" customFormat="1" x14ac:dyDescent="0.2">
      <c r="A92" s="158"/>
      <c r="B92" s="31" t="s">
        <v>187</v>
      </c>
      <c r="C92" s="125" t="s">
        <v>21</v>
      </c>
      <c r="D92" s="125">
        <f>E92+F92+G92</f>
        <v>123000</v>
      </c>
      <c r="E92" s="125">
        <v>41000</v>
      </c>
      <c r="F92" s="125">
        <v>41000</v>
      </c>
      <c r="G92" s="60">
        <v>41000</v>
      </c>
      <c r="H92" s="111"/>
    </row>
    <row r="93" spans="1:8" s="95" customFormat="1" x14ac:dyDescent="0.2">
      <c r="A93" s="177" t="s">
        <v>102</v>
      </c>
      <c r="B93" s="31"/>
      <c r="C93" s="125"/>
      <c r="D93" s="125"/>
      <c r="E93" s="125"/>
      <c r="F93" s="125"/>
      <c r="G93" s="60"/>
      <c r="H93" s="111"/>
    </row>
    <row r="94" spans="1:8" s="95" customFormat="1" ht="12.75" customHeight="1" x14ac:dyDescent="0.2">
      <c r="A94" s="179"/>
      <c r="B94" s="54" t="s">
        <v>103</v>
      </c>
      <c r="C94" s="125" t="s">
        <v>33</v>
      </c>
      <c r="D94" s="125">
        <f>SUM(E94:G94)</f>
        <v>12</v>
      </c>
      <c r="E94" s="125">
        <v>4</v>
      </c>
      <c r="F94" s="125">
        <v>4</v>
      </c>
      <c r="G94" s="60">
        <v>4</v>
      </c>
      <c r="H94" s="111"/>
    </row>
    <row r="95" spans="1:8" s="95" customFormat="1" ht="12" customHeight="1" x14ac:dyDescent="0.2">
      <c r="A95" s="177" t="s">
        <v>59</v>
      </c>
      <c r="B95" s="149"/>
      <c r="C95" s="125"/>
      <c r="D95" s="125"/>
      <c r="E95" s="125"/>
      <c r="F95" s="125"/>
      <c r="G95" s="60"/>
      <c r="H95" s="111"/>
    </row>
    <row r="96" spans="1:8" s="95" customFormat="1" ht="15.75" customHeight="1" x14ac:dyDescent="0.2">
      <c r="A96" s="179"/>
      <c r="B96" s="54" t="s">
        <v>230</v>
      </c>
      <c r="C96" s="125" t="s">
        <v>33</v>
      </c>
      <c r="D96" s="125">
        <v>3</v>
      </c>
      <c r="E96" s="125">
        <v>1</v>
      </c>
      <c r="F96" s="125">
        <v>1</v>
      </c>
      <c r="G96" s="60">
        <v>1</v>
      </c>
      <c r="H96" s="111"/>
    </row>
    <row r="97" spans="1:9" s="95" customFormat="1" x14ac:dyDescent="0.2">
      <c r="A97" s="168" t="s">
        <v>136</v>
      </c>
      <c r="B97" s="168"/>
      <c r="C97" s="168"/>
      <c r="D97" s="168"/>
      <c r="E97" s="168"/>
      <c r="F97" s="168"/>
      <c r="G97" s="164"/>
      <c r="H97" s="78"/>
    </row>
    <row r="98" spans="1:9" s="95" customFormat="1" x14ac:dyDescent="0.2">
      <c r="A98" s="156" t="s">
        <v>117</v>
      </c>
      <c r="B98" s="31"/>
      <c r="C98" s="128"/>
      <c r="D98" s="128"/>
      <c r="E98" s="128"/>
      <c r="F98" s="128"/>
      <c r="G98" s="137"/>
      <c r="H98" s="78"/>
    </row>
    <row r="99" spans="1:9" s="95" customFormat="1" x14ac:dyDescent="0.2">
      <c r="A99" s="157"/>
      <c r="B99" s="50" t="s">
        <v>171</v>
      </c>
      <c r="C99" s="125" t="s">
        <v>21</v>
      </c>
      <c r="D99" s="40">
        <f>E99+F99+G99</f>
        <v>4581</v>
      </c>
      <c r="E99" s="40">
        <v>1527</v>
      </c>
      <c r="F99" s="40">
        <v>1527</v>
      </c>
      <c r="G99" s="68">
        <v>1527</v>
      </c>
      <c r="H99" s="78"/>
    </row>
    <row r="100" spans="1:9" s="95" customFormat="1" ht="12.75" customHeight="1" x14ac:dyDescent="0.2">
      <c r="A100" s="127"/>
      <c r="B100" s="50" t="s">
        <v>199</v>
      </c>
      <c r="C100" s="125" t="s">
        <v>21</v>
      </c>
      <c r="D100" s="40">
        <f>E100+F100+G100</f>
        <v>871527</v>
      </c>
      <c r="E100" s="40">
        <v>290509</v>
      </c>
      <c r="F100" s="40">
        <v>290509</v>
      </c>
      <c r="G100" s="68">
        <v>290509</v>
      </c>
      <c r="H100" s="78"/>
    </row>
    <row r="101" spans="1:9" s="95" customFormat="1" x14ac:dyDescent="0.2">
      <c r="A101" s="127"/>
      <c r="B101" s="31"/>
      <c r="C101" s="125"/>
      <c r="D101" s="40"/>
      <c r="E101" s="40"/>
      <c r="F101" s="40"/>
      <c r="G101" s="68"/>
      <c r="H101" s="111"/>
    </row>
    <row r="102" spans="1:9" s="95" customFormat="1" x14ac:dyDescent="0.2">
      <c r="A102" s="234" t="s">
        <v>189</v>
      </c>
      <c r="B102" s="31"/>
      <c r="C102" s="128"/>
      <c r="D102" s="43"/>
      <c r="E102" s="128"/>
      <c r="F102" s="128"/>
      <c r="G102" s="137"/>
      <c r="H102" s="111"/>
    </row>
    <row r="103" spans="1:9" s="95" customFormat="1" x14ac:dyDescent="0.2">
      <c r="A103" s="235"/>
      <c r="B103" s="31" t="s">
        <v>82</v>
      </c>
      <c r="C103" s="128" t="s">
        <v>39</v>
      </c>
      <c r="D103" s="55">
        <f>E103+F103+G103</f>
        <v>52290</v>
      </c>
      <c r="E103" s="128">
        <v>17430</v>
      </c>
      <c r="F103" s="128">
        <v>17430</v>
      </c>
      <c r="G103" s="137">
        <v>17430</v>
      </c>
      <c r="H103" s="76">
        <v>53866</v>
      </c>
    </row>
    <row r="104" spans="1:9" s="95" customFormat="1" x14ac:dyDescent="0.2">
      <c r="A104" s="236"/>
      <c r="B104" s="45" t="s">
        <v>182</v>
      </c>
      <c r="C104" s="128" t="s">
        <v>33</v>
      </c>
      <c r="D104" s="55">
        <f>E104+F104+G104</f>
        <v>3</v>
      </c>
      <c r="E104" s="128">
        <v>1</v>
      </c>
      <c r="F104" s="128">
        <v>1</v>
      </c>
      <c r="G104" s="137">
        <v>1</v>
      </c>
      <c r="H104" s="76"/>
    </row>
    <row r="105" spans="1:9" s="95" customFormat="1" ht="12.75" customHeight="1" x14ac:dyDescent="0.2">
      <c r="A105" s="236"/>
      <c r="B105" s="31"/>
      <c r="C105" s="125"/>
      <c r="D105" s="40"/>
      <c r="E105" s="40"/>
      <c r="F105" s="40"/>
      <c r="G105" s="68"/>
      <c r="H105" s="79">
        <f>SUM(E105:G105)</f>
        <v>0</v>
      </c>
    </row>
    <row r="106" spans="1:9" s="95" customFormat="1" x14ac:dyDescent="0.2">
      <c r="A106" s="156" t="s">
        <v>55</v>
      </c>
      <c r="B106" s="31"/>
      <c r="C106" s="128"/>
      <c r="D106" s="128"/>
      <c r="E106" s="128"/>
      <c r="F106" s="128"/>
      <c r="G106" s="137"/>
      <c r="H106" s="111"/>
    </row>
    <row r="107" spans="1:9" s="95" customFormat="1" ht="25.5" customHeight="1" x14ac:dyDescent="0.2">
      <c r="A107" s="157"/>
      <c r="B107" s="31" t="s">
        <v>118</v>
      </c>
      <c r="C107" s="125" t="s">
        <v>21</v>
      </c>
      <c r="D107" s="125">
        <f>E107+F107+G107</f>
        <v>7194</v>
      </c>
      <c r="E107" s="125">
        <v>2398</v>
      </c>
      <c r="F107" s="125">
        <v>2398</v>
      </c>
      <c r="G107" s="60">
        <v>2398</v>
      </c>
      <c r="H107" s="111"/>
    </row>
    <row r="108" spans="1:9" s="95" customFormat="1" ht="41.25" customHeight="1" x14ac:dyDescent="0.2">
      <c r="A108" s="157"/>
      <c r="B108" s="31" t="s">
        <v>115</v>
      </c>
      <c r="C108" s="125" t="s">
        <v>21</v>
      </c>
      <c r="D108" s="125">
        <f>E108+F108+G108</f>
        <v>1941</v>
      </c>
      <c r="E108" s="125">
        <v>647</v>
      </c>
      <c r="F108" s="125">
        <v>647</v>
      </c>
      <c r="G108" s="60">
        <v>647</v>
      </c>
      <c r="H108" s="111"/>
      <c r="I108" s="110"/>
    </row>
    <row r="109" spans="1:9" s="95" customFormat="1" ht="19.5" customHeight="1" x14ac:dyDescent="0.2">
      <c r="A109" s="158"/>
      <c r="B109" s="31" t="s">
        <v>116</v>
      </c>
      <c r="C109" s="125" t="s">
        <v>33</v>
      </c>
      <c r="D109" s="125">
        <f>E109+F109+G109</f>
        <v>42</v>
      </c>
      <c r="E109" s="125">
        <v>14</v>
      </c>
      <c r="F109" s="125">
        <v>14</v>
      </c>
      <c r="G109" s="60">
        <v>14</v>
      </c>
      <c r="H109" s="80">
        <v>476</v>
      </c>
      <c r="I109" s="110"/>
    </row>
    <row r="110" spans="1:9" s="95" customFormat="1" ht="12.75" customHeight="1" x14ac:dyDescent="0.2">
      <c r="A110" s="163" t="s">
        <v>61</v>
      </c>
      <c r="B110" s="31"/>
      <c r="C110" s="128"/>
      <c r="D110" s="128"/>
      <c r="E110" s="128"/>
      <c r="F110" s="128"/>
      <c r="G110" s="137"/>
      <c r="H110" s="80"/>
    </row>
    <row r="111" spans="1:9" s="95" customFormat="1" ht="17.25" customHeight="1" x14ac:dyDescent="0.2">
      <c r="A111" s="163"/>
      <c r="B111" s="31" t="s">
        <v>191</v>
      </c>
      <c r="C111" s="125" t="s">
        <v>33</v>
      </c>
      <c r="D111" s="125">
        <f>E111+F111+G111</f>
        <v>75</v>
      </c>
      <c r="E111" s="125">
        <v>25</v>
      </c>
      <c r="F111" s="125">
        <v>25</v>
      </c>
      <c r="G111" s="60">
        <v>25</v>
      </c>
      <c r="H111" s="80"/>
    </row>
    <row r="112" spans="1:9" s="95" customFormat="1" ht="18.75" customHeight="1" x14ac:dyDescent="0.2">
      <c r="A112" s="163"/>
      <c r="B112" s="31" t="s">
        <v>216</v>
      </c>
      <c r="C112" s="125" t="s">
        <v>126</v>
      </c>
      <c r="D112" s="125">
        <f>E112+F112+G112</f>
        <v>999000</v>
      </c>
      <c r="E112" s="125">
        <v>333000</v>
      </c>
      <c r="F112" s="125">
        <v>333000</v>
      </c>
      <c r="G112" s="60">
        <v>333000</v>
      </c>
      <c r="H112" s="80"/>
    </row>
    <row r="113" spans="1:8" s="95" customFormat="1" ht="11.25" customHeight="1" x14ac:dyDescent="0.2">
      <c r="A113" s="163"/>
      <c r="B113" s="31" t="s">
        <v>217</v>
      </c>
      <c r="C113" s="125" t="s">
        <v>89</v>
      </c>
      <c r="D113" s="125">
        <f>E113+F113+G113</f>
        <v>1059</v>
      </c>
      <c r="E113" s="125">
        <v>353</v>
      </c>
      <c r="F113" s="125">
        <v>353</v>
      </c>
      <c r="G113" s="60">
        <v>353</v>
      </c>
      <c r="H113" s="111"/>
    </row>
    <row r="114" spans="1:8" s="95" customFormat="1" x14ac:dyDescent="0.2">
      <c r="A114" s="163"/>
      <c r="B114" s="31" t="s">
        <v>187</v>
      </c>
      <c r="C114" s="125" t="s">
        <v>21</v>
      </c>
      <c r="D114" s="125">
        <f>E114+F114+G114</f>
        <v>70800</v>
      </c>
      <c r="E114" s="125">
        <v>23600</v>
      </c>
      <c r="F114" s="125">
        <v>23600</v>
      </c>
      <c r="G114" s="60">
        <v>23600</v>
      </c>
      <c r="H114" s="111"/>
    </row>
    <row r="115" spans="1:8" s="95" customFormat="1" x14ac:dyDescent="0.2">
      <c r="A115" s="177" t="s">
        <v>98</v>
      </c>
      <c r="B115" s="31"/>
      <c r="C115" s="125"/>
      <c r="D115" s="125"/>
      <c r="E115" s="125"/>
      <c r="F115" s="125"/>
      <c r="G115" s="60"/>
      <c r="H115" s="111"/>
    </row>
    <row r="116" spans="1:8" s="95" customFormat="1" x14ac:dyDescent="0.2">
      <c r="A116" s="179"/>
      <c r="B116" s="31" t="s">
        <v>99</v>
      </c>
      <c r="C116" s="125" t="s">
        <v>33</v>
      </c>
      <c r="D116" s="125">
        <f>E116+F116+G116</f>
        <v>3</v>
      </c>
      <c r="E116" s="125">
        <v>1</v>
      </c>
      <c r="F116" s="125">
        <v>1</v>
      </c>
      <c r="G116" s="60">
        <v>1</v>
      </c>
      <c r="H116" s="111"/>
    </row>
    <row r="117" spans="1:8" s="95" customFormat="1" ht="11.25" customHeight="1" x14ac:dyDescent="0.2">
      <c r="A117" s="139" t="s">
        <v>198</v>
      </c>
      <c r="B117" s="31" t="s">
        <v>188</v>
      </c>
      <c r="C117" s="125" t="s">
        <v>33</v>
      </c>
      <c r="D117" s="125">
        <f>E117+F117+G117</f>
        <v>300</v>
      </c>
      <c r="E117" s="125">
        <v>100</v>
      </c>
      <c r="F117" s="125">
        <v>100</v>
      </c>
      <c r="G117" s="60">
        <v>100</v>
      </c>
      <c r="H117" s="111"/>
    </row>
    <row r="118" spans="1:8" s="95" customFormat="1" ht="27" customHeight="1" x14ac:dyDescent="0.2">
      <c r="A118" s="122" t="s">
        <v>60</v>
      </c>
      <c r="B118" s="138" t="s">
        <v>193</v>
      </c>
      <c r="C118" s="43" t="s">
        <v>22</v>
      </c>
      <c r="D118" s="37">
        <f>SUM(E118:G118)</f>
        <v>16.631999999999998</v>
      </c>
      <c r="E118" s="37">
        <v>5.5439999999999996</v>
      </c>
      <c r="F118" s="37">
        <v>5.5439999999999996</v>
      </c>
      <c r="G118" s="64">
        <v>5.5439999999999996</v>
      </c>
      <c r="H118" s="111"/>
    </row>
    <row r="119" spans="1:8" s="95" customFormat="1" ht="12.75" customHeight="1" x14ac:dyDescent="0.2">
      <c r="A119" s="164" t="s">
        <v>67</v>
      </c>
      <c r="B119" s="165"/>
      <c r="C119" s="165"/>
      <c r="D119" s="165"/>
      <c r="E119" s="165"/>
      <c r="F119" s="165"/>
      <c r="G119" s="165"/>
      <c r="H119" s="111"/>
    </row>
    <row r="120" spans="1:8" s="95" customFormat="1" ht="15" customHeight="1" x14ac:dyDescent="0.2">
      <c r="A120" s="237" t="s">
        <v>179</v>
      </c>
      <c r="B120" s="31"/>
      <c r="C120" s="128"/>
      <c r="D120" s="128"/>
      <c r="E120" s="128"/>
      <c r="F120" s="128"/>
      <c r="G120" s="137"/>
      <c r="H120" s="111"/>
    </row>
    <row r="121" spans="1:8" s="24" customFormat="1" ht="12.75" customHeight="1" x14ac:dyDescent="0.2">
      <c r="A121" s="238"/>
      <c r="B121" s="31" t="s">
        <v>118</v>
      </c>
      <c r="C121" s="125" t="s">
        <v>21</v>
      </c>
      <c r="D121" s="43">
        <f>E121+F121+G121</f>
        <v>258</v>
      </c>
      <c r="E121" s="43">
        <v>86</v>
      </c>
      <c r="F121" s="43">
        <v>86</v>
      </c>
      <c r="G121" s="63">
        <v>86</v>
      </c>
      <c r="H121" s="111"/>
    </row>
    <row r="122" spans="1:8" s="24" customFormat="1" ht="35.25" customHeight="1" x14ac:dyDescent="0.2">
      <c r="A122" s="126" t="s">
        <v>180</v>
      </c>
      <c r="B122" s="31" t="s">
        <v>171</v>
      </c>
      <c r="C122" s="125" t="s">
        <v>33</v>
      </c>
      <c r="D122" s="43">
        <f>SUM(E122:G122)</f>
        <v>15</v>
      </c>
      <c r="E122" s="43">
        <v>5</v>
      </c>
      <c r="F122" s="43">
        <v>5</v>
      </c>
      <c r="G122" s="63">
        <v>5</v>
      </c>
      <c r="H122" s="111"/>
    </row>
    <row r="123" spans="1:8" s="95" customFormat="1" ht="12.75" customHeight="1" x14ac:dyDescent="0.2">
      <c r="A123" s="237" t="s">
        <v>61</v>
      </c>
      <c r="B123" s="31" t="s">
        <v>191</v>
      </c>
      <c r="C123" s="125" t="s">
        <v>38</v>
      </c>
      <c r="D123" s="125">
        <f>E123+F123+G123</f>
        <v>231</v>
      </c>
      <c r="E123" s="125">
        <v>77</v>
      </c>
      <c r="F123" s="125">
        <v>77</v>
      </c>
      <c r="G123" s="60">
        <v>77</v>
      </c>
      <c r="H123" s="111"/>
    </row>
    <row r="124" spans="1:8" s="95" customFormat="1" x14ac:dyDescent="0.2">
      <c r="A124" s="238"/>
      <c r="B124" s="31" t="s">
        <v>217</v>
      </c>
      <c r="C124" s="125" t="s">
        <v>89</v>
      </c>
      <c r="D124" s="125">
        <f>E124+F124+G124</f>
        <v>15809.256000000001</v>
      </c>
      <c r="E124" s="125">
        <v>5269.7520000000004</v>
      </c>
      <c r="F124" s="125">
        <v>5269.7520000000004</v>
      </c>
      <c r="G124" s="60">
        <v>5269.7520000000004</v>
      </c>
      <c r="H124" s="111"/>
    </row>
    <row r="125" spans="1:8" s="95" customFormat="1" ht="12.75" customHeight="1" x14ac:dyDescent="0.2">
      <c r="A125" s="238"/>
      <c r="B125" s="56" t="s">
        <v>216</v>
      </c>
      <c r="C125" s="125" t="s">
        <v>21</v>
      </c>
      <c r="D125" s="125">
        <f>E125+F125+G125</f>
        <v>597370.80000000005</v>
      </c>
      <c r="E125" s="125">
        <v>199123.6</v>
      </c>
      <c r="F125" s="125">
        <v>199123.6</v>
      </c>
      <c r="G125" s="60">
        <v>199123.6</v>
      </c>
      <c r="H125" s="111"/>
    </row>
    <row r="126" spans="1:8" s="95" customFormat="1" ht="26.25" customHeight="1" x14ac:dyDescent="0.2">
      <c r="A126" s="238"/>
      <c r="B126" s="31" t="s">
        <v>187</v>
      </c>
      <c r="C126" s="125" t="s">
        <v>21</v>
      </c>
      <c r="D126" s="125">
        <f>E126+F126+G126</f>
        <v>160440</v>
      </c>
      <c r="E126" s="125">
        <v>53480</v>
      </c>
      <c r="F126" s="125">
        <v>53480</v>
      </c>
      <c r="G126" s="60">
        <v>53480</v>
      </c>
      <c r="H126" s="111"/>
    </row>
    <row r="127" spans="1:8" s="95" customFormat="1" ht="12.75" customHeight="1" x14ac:dyDescent="0.2">
      <c r="A127" s="156" t="s">
        <v>60</v>
      </c>
      <c r="B127" s="56"/>
      <c r="C127" s="57"/>
      <c r="D127" s="57"/>
      <c r="E127" s="57"/>
      <c r="F127" s="57"/>
      <c r="G127" s="72"/>
      <c r="H127" s="111"/>
    </row>
    <row r="128" spans="1:8" s="95" customFormat="1" ht="27" customHeight="1" x14ac:dyDescent="0.2">
      <c r="A128" s="157"/>
      <c r="B128" s="31" t="s">
        <v>29</v>
      </c>
      <c r="C128" s="57" t="s">
        <v>94</v>
      </c>
      <c r="D128" s="57">
        <f>E128+F128+G128</f>
        <v>39.521999999999998</v>
      </c>
      <c r="E128" s="57">
        <v>13.173999999999999</v>
      </c>
      <c r="F128" s="57">
        <v>13.173999999999999</v>
      </c>
      <c r="G128" s="72">
        <v>13.173999999999999</v>
      </c>
      <c r="H128" s="111"/>
    </row>
    <row r="129" spans="1:8" s="95" customFormat="1" ht="38.25" x14ac:dyDescent="0.2">
      <c r="A129" s="139" t="s">
        <v>198</v>
      </c>
      <c r="B129" s="58" t="s">
        <v>131</v>
      </c>
      <c r="C129" s="125" t="s">
        <v>33</v>
      </c>
      <c r="D129" s="40">
        <f>SUM(E129:G129)</f>
        <v>96</v>
      </c>
      <c r="E129" s="40">
        <v>32</v>
      </c>
      <c r="F129" s="40">
        <v>32</v>
      </c>
      <c r="G129" s="68">
        <v>32</v>
      </c>
      <c r="H129" s="79">
        <f>SUM(E129:G129)</f>
        <v>96</v>
      </c>
    </row>
    <row r="130" spans="1:8" s="95" customFormat="1" x14ac:dyDescent="0.2">
      <c r="A130" s="188" t="s">
        <v>209</v>
      </c>
      <c r="B130" s="74"/>
      <c r="C130" s="125"/>
      <c r="D130" s="40"/>
      <c r="E130" s="40"/>
      <c r="F130" s="40"/>
      <c r="G130" s="68"/>
      <c r="H130" s="79"/>
    </row>
    <row r="131" spans="1:8" s="95" customFormat="1" x14ac:dyDescent="0.2">
      <c r="A131" s="203"/>
      <c r="B131" s="138" t="s">
        <v>231</v>
      </c>
      <c r="C131" s="125" t="s">
        <v>33</v>
      </c>
      <c r="D131" s="40">
        <v>1</v>
      </c>
      <c r="E131" s="40">
        <v>1</v>
      </c>
      <c r="F131" s="40">
        <v>0</v>
      </c>
      <c r="G131" s="68">
        <v>0</v>
      </c>
      <c r="H131" s="79"/>
    </row>
    <row r="132" spans="1:8" s="95" customFormat="1" x14ac:dyDescent="0.2">
      <c r="A132" s="168" t="s">
        <v>70</v>
      </c>
      <c r="B132" s="168"/>
      <c r="C132" s="168"/>
      <c r="D132" s="168"/>
      <c r="E132" s="168"/>
      <c r="F132" s="168"/>
      <c r="G132" s="164"/>
      <c r="H132" s="74"/>
    </row>
    <row r="133" spans="1:8" s="95" customFormat="1" x14ac:dyDescent="0.2">
      <c r="A133" s="156" t="s">
        <v>178</v>
      </c>
      <c r="B133" s="31"/>
      <c r="C133" s="128"/>
      <c r="D133" s="128"/>
      <c r="E133" s="128"/>
      <c r="F133" s="128"/>
      <c r="G133" s="137"/>
      <c r="H133" s="74"/>
    </row>
    <row r="134" spans="1:8" s="95" customFormat="1" ht="12.75" customHeight="1" x14ac:dyDescent="0.2">
      <c r="A134" s="157"/>
      <c r="B134" s="31" t="s">
        <v>118</v>
      </c>
      <c r="C134" s="125" t="s">
        <v>21</v>
      </c>
      <c r="D134" s="125">
        <f>SUM(E134:G134)</f>
        <v>3408.6000000000004</v>
      </c>
      <c r="E134" s="125">
        <v>1136.2</v>
      </c>
      <c r="F134" s="125">
        <v>1136.2</v>
      </c>
      <c r="G134" s="60">
        <v>1136.2</v>
      </c>
      <c r="H134" s="111"/>
    </row>
    <row r="135" spans="1:8" s="95" customFormat="1" ht="25.5" x14ac:dyDescent="0.2">
      <c r="A135" s="157"/>
      <c r="B135" s="31" t="s">
        <v>84</v>
      </c>
      <c r="C135" s="125" t="s">
        <v>33</v>
      </c>
      <c r="D135" s="125">
        <f>E135+F135+G135</f>
        <v>18</v>
      </c>
      <c r="E135" s="125">
        <v>6</v>
      </c>
      <c r="F135" s="125">
        <v>6</v>
      </c>
      <c r="G135" s="60">
        <v>6</v>
      </c>
      <c r="H135" s="73">
        <v>150108</v>
      </c>
    </row>
    <row r="136" spans="1:8" s="95" customFormat="1" x14ac:dyDescent="0.2">
      <c r="A136" s="158"/>
      <c r="B136" s="31" t="s">
        <v>229</v>
      </c>
      <c r="C136" s="141" t="s">
        <v>21</v>
      </c>
      <c r="D136" s="40">
        <f>E136+F136+G136</f>
        <v>42879</v>
      </c>
      <c r="E136" s="40">
        <v>14293</v>
      </c>
      <c r="F136" s="40">
        <v>14293</v>
      </c>
      <c r="G136" s="68">
        <v>14293</v>
      </c>
      <c r="H136" s="73"/>
    </row>
    <row r="137" spans="1:8" s="95" customFormat="1" x14ac:dyDescent="0.2">
      <c r="A137" s="156" t="s">
        <v>176</v>
      </c>
      <c r="B137" s="31"/>
      <c r="C137" s="128"/>
      <c r="D137" s="128"/>
      <c r="E137" s="128"/>
      <c r="F137" s="128"/>
      <c r="G137" s="137"/>
      <c r="H137" s="111"/>
    </row>
    <row r="138" spans="1:8" s="95" customFormat="1" ht="39.75" customHeight="1" x14ac:dyDescent="0.2">
      <c r="A138" s="157"/>
      <c r="B138" s="31" t="s">
        <v>177</v>
      </c>
      <c r="C138" s="125" t="s">
        <v>21</v>
      </c>
      <c r="D138" s="46">
        <f>E138+F138+G138</f>
        <v>2110.6799999999998</v>
      </c>
      <c r="E138" s="46">
        <v>703.56</v>
      </c>
      <c r="F138" s="46">
        <v>703.56</v>
      </c>
      <c r="G138" s="65">
        <v>703.56</v>
      </c>
      <c r="H138" s="111"/>
    </row>
    <row r="139" spans="1:8" ht="12.75" customHeight="1" x14ac:dyDescent="0.2">
      <c r="A139" s="156" t="s">
        <v>61</v>
      </c>
      <c r="B139" s="138"/>
      <c r="C139" s="128"/>
      <c r="D139" s="128"/>
      <c r="E139" s="128"/>
      <c r="F139" s="128"/>
      <c r="G139" s="137"/>
      <c r="H139" s="111"/>
    </row>
    <row r="140" spans="1:8" ht="26.25" customHeight="1" x14ac:dyDescent="0.2">
      <c r="A140" s="157"/>
      <c r="B140" s="31" t="s">
        <v>217</v>
      </c>
      <c r="C140" s="125" t="s">
        <v>39</v>
      </c>
      <c r="D140" s="43">
        <f>E140+F140+G140</f>
        <v>198</v>
      </c>
      <c r="E140" s="125">
        <v>66</v>
      </c>
      <c r="F140" s="125">
        <v>66</v>
      </c>
      <c r="G140" s="60">
        <v>66</v>
      </c>
      <c r="H140" s="111"/>
    </row>
    <row r="141" spans="1:8" s="95" customFormat="1" ht="23.25" customHeight="1" x14ac:dyDescent="0.2">
      <c r="A141" s="157"/>
      <c r="B141" s="31" t="s">
        <v>191</v>
      </c>
      <c r="C141" s="125" t="s">
        <v>38</v>
      </c>
      <c r="D141" s="43">
        <f>E141+F141+G141</f>
        <v>69</v>
      </c>
      <c r="E141" s="125">
        <v>23</v>
      </c>
      <c r="F141" s="125">
        <v>23</v>
      </c>
      <c r="G141" s="60">
        <v>23</v>
      </c>
      <c r="H141" s="111"/>
    </row>
    <row r="142" spans="1:8" s="95" customFormat="1" ht="12.75" customHeight="1" x14ac:dyDescent="0.2">
      <c r="A142" s="157"/>
      <c r="B142" s="31" t="s">
        <v>26</v>
      </c>
      <c r="C142" s="125" t="s">
        <v>89</v>
      </c>
      <c r="D142" s="43">
        <f>E142+F142+G142</f>
        <v>11550</v>
      </c>
      <c r="E142" s="125">
        <v>3850</v>
      </c>
      <c r="F142" s="125">
        <v>3850</v>
      </c>
      <c r="G142" s="60">
        <v>3850</v>
      </c>
      <c r="H142" s="111"/>
    </row>
    <row r="143" spans="1:8" s="95" customFormat="1" x14ac:dyDescent="0.2">
      <c r="A143" s="158"/>
      <c r="B143" s="31" t="s">
        <v>187</v>
      </c>
      <c r="C143" s="125" t="s">
        <v>21</v>
      </c>
      <c r="D143" s="44">
        <f>E143+F143+G143</f>
        <v>168933.59999999998</v>
      </c>
      <c r="E143" s="125">
        <v>56311.199999999997</v>
      </c>
      <c r="F143" s="125">
        <v>56311.199999999997</v>
      </c>
      <c r="G143" s="60">
        <v>56311.199999999997</v>
      </c>
      <c r="H143" s="111"/>
    </row>
    <row r="144" spans="1:8" s="95" customFormat="1" ht="12.75" customHeight="1" x14ac:dyDescent="0.2">
      <c r="A144" s="156" t="s">
        <v>60</v>
      </c>
      <c r="B144" s="31"/>
      <c r="C144" s="125"/>
      <c r="D144" s="125"/>
      <c r="E144" s="125"/>
      <c r="F144" s="125"/>
      <c r="G144" s="60"/>
      <c r="H144" s="111"/>
    </row>
    <row r="145" spans="1:8" s="95" customFormat="1" x14ac:dyDescent="0.2">
      <c r="A145" s="157"/>
      <c r="B145" s="133" t="s">
        <v>95</v>
      </c>
      <c r="C145" s="125" t="s">
        <v>94</v>
      </c>
      <c r="D145" s="125">
        <f>E145+F145+G145</f>
        <v>16.256999999999998</v>
      </c>
      <c r="E145" s="125">
        <v>5.4189999999999996</v>
      </c>
      <c r="F145" s="125">
        <v>5.4189999999999996</v>
      </c>
      <c r="G145" s="60">
        <v>5.4189999999999996</v>
      </c>
      <c r="H145" s="111"/>
    </row>
    <row r="146" spans="1:8" s="95" customFormat="1" x14ac:dyDescent="0.2">
      <c r="A146" s="158"/>
      <c r="B146" s="133" t="s">
        <v>184</v>
      </c>
      <c r="C146" s="125" t="s">
        <v>33</v>
      </c>
      <c r="D146" s="125">
        <f>E146+F146+G146</f>
        <v>3</v>
      </c>
      <c r="E146" s="125">
        <v>1</v>
      </c>
      <c r="F146" s="125">
        <v>1</v>
      </c>
      <c r="G146" s="60">
        <v>1</v>
      </c>
      <c r="H146" s="111"/>
    </row>
    <row r="147" spans="1:8" s="95" customFormat="1" ht="25.5" x14ac:dyDescent="0.2">
      <c r="A147" s="132" t="s">
        <v>121</v>
      </c>
      <c r="B147" s="138" t="s">
        <v>122</v>
      </c>
      <c r="C147" s="125" t="s">
        <v>94</v>
      </c>
      <c r="D147" s="125">
        <f>E147+F147+G147</f>
        <v>19.689</v>
      </c>
      <c r="E147" s="125">
        <v>6.5629999999999997</v>
      </c>
      <c r="F147" s="125">
        <v>6.5629999999999997</v>
      </c>
      <c r="G147" s="60">
        <v>6.5629999999999997</v>
      </c>
      <c r="H147" s="111"/>
    </row>
    <row r="148" spans="1:8" s="95" customFormat="1" ht="38.25" x14ac:dyDescent="0.2">
      <c r="A148" s="139" t="s">
        <v>198</v>
      </c>
      <c r="B148" s="31" t="s">
        <v>129</v>
      </c>
      <c r="C148" s="125" t="s">
        <v>33</v>
      </c>
      <c r="D148" s="43">
        <f>E148+F148+G148</f>
        <v>189</v>
      </c>
      <c r="E148" s="43">
        <v>63</v>
      </c>
      <c r="F148" s="43">
        <v>63</v>
      </c>
      <c r="G148" s="63">
        <v>63</v>
      </c>
      <c r="H148" s="80"/>
    </row>
    <row r="149" spans="1:8" s="95" customFormat="1" ht="12.75" customHeight="1" x14ac:dyDescent="0.2">
      <c r="A149" s="168" t="s">
        <v>68</v>
      </c>
      <c r="B149" s="168"/>
      <c r="C149" s="168"/>
      <c r="D149" s="168"/>
      <c r="E149" s="168"/>
      <c r="F149" s="168"/>
      <c r="G149" s="164"/>
      <c r="H149" s="81"/>
    </row>
    <row r="150" spans="1:8" s="95" customFormat="1" x14ac:dyDescent="0.2">
      <c r="A150" s="156" t="s">
        <v>173</v>
      </c>
      <c r="B150" s="138"/>
      <c r="C150" s="128"/>
      <c r="D150" s="128"/>
      <c r="E150" s="128"/>
      <c r="F150" s="128"/>
      <c r="G150" s="137"/>
      <c r="H150" s="81"/>
    </row>
    <row r="151" spans="1:8" x14ac:dyDescent="0.2">
      <c r="A151" s="157"/>
      <c r="B151" s="31" t="s">
        <v>171</v>
      </c>
      <c r="C151" s="125" t="s">
        <v>33</v>
      </c>
      <c r="D151" s="125">
        <f>E151+F151+G151</f>
        <v>30</v>
      </c>
      <c r="E151" s="125">
        <v>10</v>
      </c>
      <c r="F151" s="125">
        <v>10</v>
      </c>
      <c r="G151" s="60">
        <v>10</v>
      </c>
      <c r="H151" s="111"/>
    </row>
    <row r="152" spans="1:8" ht="27.75" customHeight="1" x14ac:dyDescent="0.2">
      <c r="A152" s="177" t="s">
        <v>55</v>
      </c>
      <c r="B152" s="138"/>
      <c r="C152" s="125"/>
      <c r="D152" s="125"/>
      <c r="E152" s="125"/>
      <c r="F152" s="125"/>
      <c r="G152" s="60"/>
      <c r="H152" s="73">
        <v>150108</v>
      </c>
    </row>
    <row r="153" spans="1:8" x14ac:dyDescent="0.2">
      <c r="A153" s="178"/>
      <c r="B153" s="59" t="s">
        <v>25</v>
      </c>
      <c r="C153" s="125" t="s">
        <v>21</v>
      </c>
      <c r="D153" s="43">
        <f>E153+F153+G153</f>
        <v>3249</v>
      </c>
      <c r="E153" s="43">
        <v>1083</v>
      </c>
      <c r="F153" s="43">
        <v>1083</v>
      </c>
      <c r="G153" s="63">
        <v>1083</v>
      </c>
      <c r="H153" s="111"/>
    </row>
    <row r="154" spans="1:8" x14ac:dyDescent="0.2">
      <c r="A154" s="156" t="s">
        <v>61</v>
      </c>
      <c r="B154" s="31"/>
      <c r="C154" s="128"/>
      <c r="D154" s="128"/>
      <c r="E154" s="128"/>
      <c r="F154" s="128"/>
      <c r="G154" s="137"/>
      <c r="H154" s="111"/>
    </row>
    <row r="155" spans="1:8" x14ac:dyDescent="0.2">
      <c r="A155" s="157"/>
      <c r="B155" s="31" t="s">
        <v>191</v>
      </c>
      <c r="C155" s="125" t="s">
        <v>38</v>
      </c>
      <c r="D155" s="125">
        <f>E155+F155+G155</f>
        <v>252</v>
      </c>
      <c r="E155" s="125">
        <v>84</v>
      </c>
      <c r="F155" s="125">
        <v>84</v>
      </c>
      <c r="G155" s="60">
        <v>84</v>
      </c>
      <c r="H155" s="111"/>
    </row>
    <row r="156" spans="1:8" x14ac:dyDescent="0.2">
      <c r="A156" s="157"/>
      <c r="B156" s="56" t="s">
        <v>216</v>
      </c>
      <c r="C156" s="125" t="s">
        <v>21</v>
      </c>
      <c r="D156" s="125">
        <f>E156+F156+G156</f>
        <v>1079145</v>
      </c>
      <c r="E156" s="125">
        <v>359715</v>
      </c>
      <c r="F156" s="125">
        <v>359715</v>
      </c>
      <c r="G156" s="60">
        <v>359715</v>
      </c>
      <c r="H156" s="111"/>
    </row>
    <row r="157" spans="1:8" s="27" customFormat="1" ht="18.75" customHeight="1" x14ac:dyDescent="0.2">
      <c r="A157" s="157"/>
      <c r="B157" s="31" t="s">
        <v>217</v>
      </c>
      <c r="C157" s="125" t="s">
        <v>89</v>
      </c>
      <c r="D157" s="125">
        <f>E157+F157+G157</f>
        <v>13500</v>
      </c>
      <c r="E157" s="125">
        <v>4500</v>
      </c>
      <c r="F157" s="125">
        <v>4500</v>
      </c>
      <c r="G157" s="60">
        <v>4500</v>
      </c>
      <c r="H157" s="111"/>
    </row>
    <row r="158" spans="1:8" s="95" customFormat="1" ht="25.5" customHeight="1" x14ac:dyDescent="0.2">
      <c r="A158" s="232"/>
      <c r="B158" s="31" t="s">
        <v>187</v>
      </c>
      <c r="C158" s="125" t="s">
        <v>21</v>
      </c>
      <c r="D158" s="125">
        <f>E158+F158+G158</f>
        <v>690000</v>
      </c>
      <c r="E158" s="125">
        <v>230000</v>
      </c>
      <c r="F158" s="125">
        <v>230000</v>
      </c>
      <c r="G158" s="60">
        <v>230000</v>
      </c>
      <c r="H158" s="111"/>
    </row>
    <row r="159" spans="1:8" s="95" customFormat="1" ht="17.25" customHeight="1" x14ac:dyDescent="0.2">
      <c r="A159" s="163" t="s">
        <v>60</v>
      </c>
      <c r="B159" s="31"/>
      <c r="C159" s="128"/>
      <c r="D159" s="125"/>
      <c r="E159" s="128"/>
      <c r="F159" s="128"/>
      <c r="G159" s="137"/>
      <c r="H159" s="111"/>
    </row>
    <row r="160" spans="1:8" s="95" customFormat="1" x14ac:dyDescent="0.2">
      <c r="A160" s="163"/>
      <c r="B160" s="31" t="s">
        <v>29</v>
      </c>
      <c r="C160" s="125" t="s">
        <v>94</v>
      </c>
      <c r="D160" s="125">
        <f>E160+F160+G160</f>
        <v>66</v>
      </c>
      <c r="E160" s="125">
        <v>22</v>
      </c>
      <c r="F160" s="125">
        <v>22</v>
      </c>
      <c r="G160" s="60">
        <v>22</v>
      </c>
      <c r="H160" s="111"/>
    </row>
    <row r="161" spans="1:8" x14ac:dyDescent="0.2">
      <c r="H161" s="81"/>
    </row>
    <row r="163" spans="1:8" ht="23.25" x14ac:dyDescent="0.2">
      <c r="A163" s="136" t="s">
        <v>75</v>
      </c>
      <c r="B163" s="136"/>
      <c r="C163" s="136"/>
      <c r="D163" s="136"/>
      <c r="E163" s="136"/>
      <c r="F163" s="227" t="s">
        <v>114</v>
      </c>
      <c r="G163" s="227"/>
    </row>
  </sheetData>
  <mergeCells count="70">
    <mergeCell ref="A154:A158"/>
    <mergeCell ref="A159:A160"/>
    <mergeCell ref="A139:A143"/>
    <mergeCell ref="A144:A146"/>
    <mergeCell ref="A149:G149"/>
    <mergeCell ref="A150:A151"/>
    <mergeCell ref="A152:A153"/>
    <mergeCell ref="A123:A126"/>
    <mergeCell ref="A127:A128"/>
    <mergeCell ref="A132:G132"/>
    <mergeCell ref="A137:A138"/>
    <mergeCell ref="A130:A131"/>
    <mergeCell ref="A133:A136"/>
    <mergeCell ref="A106:A109"/>
    <mergeCell ref="A110:A114"/>
    <mergeCell ref="A115:A116"/>
    <mergeCell ref="A119:G119"/>
    <mergeCell ref="A120:A121"/>
    <mergeCell ref="A93:A94"/>
    <mergeCell ref="A97:G97"/>
    <mergeCell ref="A98:A99"/>
    <mergeCell ref="A102:A103"/>
    <mergeCell ref="A104:A105"/>
    <mergeCell ref="A95:A96"/>
    <mergeCell ref="A61:G61"/>
    <mergeCell ref="A62:A64"/>
    <mergeCell ref="A65:A69"/>
    <mergeCell ref="A81:A87"/>
    <mergeCell ref="A88:A92"/>
    <mergeCell ref="F163:G163"/>
    <mergeCell ref="A70:A72"/>
    <mergeCell ref="A75:G75"/>
    <mergeCell ref="A76:A79"/>
    <mergeCell ref="A30:G30"/>
    <mergeCell ref="A31:A32"/>
    <mergeCell ref="A33:A34"/>
    <mergeCell ref="A39:A40"/>
    <mergeCell ref="A41:G41"/>
    <mergeCell ref="A42:G42"/>
    <mergeCell ref="A43:A45"/>
    <mergeCell ref="A46:A48"/>
    <mergeCell ref="A49:A50"/>
    <mergeCell ref="A51:A52"/>
    <mergeCell ref="A53:A54"/>
    <mergeCell ref="A55:A58"/>
    <mergeCell ref="A35:G35"/>
    <mergeCell ref="A36:A37"/>
    <mergeCell ref="A38:G38"/>
    <mergeCell ref="E13:G13"/>
    <mergeCell ref="D13:D14"/>
    <mergeCell ref="A27:G27"/>
    <mergeCell ref="A28:A29"/>
    <mergeCell ref="A22:G22"/>
    <mergeCell ref="A23:A24"/>
    <mergeCell ref="A17:G17"/>
    <mergeCell ref="A18:A19"/>
    <mergeCell ref="B16:E16"/>
    <mergeCell ref="A20:A21"/>
    <mergeCell ref="A25:A26"/>
    <mergeCell ref="D12:G12"/>
    <mergeCell ref="A9:G9"/>
    <mergeCell ref="A12:A14"/>
    <mergeCell ref="B12:B14"/>
    <mergeCell ref="C12:C14"/>
    <mergeCell ref="A8:G8"/>
    <mergeCell ref="E1:F1"/>
    <mergeCell ref="E2:F2"/>
    <mergeCell ref="E5:F5"/>
    <mergeCell ref="E6:G6"/>
    <mergeCell ref="E3:G3"/>
  </mergeCells>
  <phoneticPr fontId="15" type="noConversion"/>
  <printOptions horizontalCentered="1"/>
  <pageMargins left="1.1811023622047245" right="0.55118110236220474" top="1.1811023622047245" bottom="0.78740157480314965" header="0.19685039370078741" footer="0.19685039370078741"/>
  <pageSetup paperSize="9" scale="76" fitToHeight="7" orientation="landscape" r:id="rId1"/>
  <headerFooter differentFirst="1" alignWithMargins="0">
    <oddHeader>&amp;C
&amp;P</oddHeader>
  </headerFooter>
  <rowBreaks count="4" manualBreakCount="4">
    <brk id="29" max="6" man="1"/>
    <brk id="61" max="6" man="1"/>
    <brk id="87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1.1.ДІБ</vt:lpstr>
      <vt:lpstr>додаток 1.2.РА</vt:lpstr>
      <vt:lpstr>додаток 2.ДІБ</vt:lpstr>
      <vt:lpstr>Додаток 3.1.ДІБ</vt:lpstr>
      <vt:lpstr>Додаток 3.2.РА</vt:lpstr>
      <vt:lpstr>'додаток 1.1.ДІБ'!Область_печати</vt:lpstr>
      <vt:lpstr>'додаток 1.2.РА'!Область_печати</vt:lpstr>
      <vt:lpstr>'додаток 2.ДІБ'!Область_печати</vt:lpstr>
      <vt:lpstr>'Додаток 3.1.ДІБ'!Область_печати</vt:lpstr>
      <vt:lpstr>'Додаток 3.2.РА'!Область_печати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2017-02-21T10:18:56Z</cp:lastPrinted>
  <dcterms:created xsi:type="dcterms:W3CDTF">1996-10-08T23:32:33Z</dcterms:created>
  <dcterms:modified xsi:type="dcterms:W3CDTF">2017-03-10T09:02:13Z</dcterms:modified>
</cp:coreProperties>
</file>