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270" windowWidth="7500" windowHeight="8670" activeTab="0"/>
  </bookViews>
  <sheets>
    <sheet name="від 20.09.06 №5" sheetId="1" r:id="rId1"/>
  </sheets>
  <definedNames>
    <definedName name="_xlnm.Print_Titles" localSheetId="0">'від 20.09.06 №5'!$11:$12</definedName>
    <definedName name="_xlnm.Print_Area" localSheetId="0">'від 20.09.06 №5'!$A$1:$I$137</definedName>
  </definedNames>
  <calcPr fullCalcOnLoad="1"/>
</workbook>
</file>

<file path=xl/sharedStrings.xml><?xml version="1.0" encoding="utf-8"?>
<sst xmlns="http://schemas.openxmlformats.org/spreadsheetml/2006/main" count="324" uniqueCount="154">
  <si>
    <t>Секретар ради</t>
  </si>
  <si>
    <t>до рішення міської ради</t>
  </si>
  <si>
    <t>Назва головного розпорядника коштів</t>
  </si>
  <si>
    <t xml:space="preserve">будуть проводитися за рахунок коштів бюджету розвитку </t>
  </si>
  <si>
    <t>Головне економічне управління міської ради</t>
  </si>
  <si>
    <t xml:space="preserve">Реконструкція стадіону по вул. Валерія Лобановського </t>
  </si>
  <si>
    <t>в тому числі</t>
  </si>
  <si>
    <t>150101</t>
  </si>
  <si>
    <t>180409</t>
  </si>
  <si>
    <t>150122</t>
  </si>
  <si>
    <t>грн.</t>
  </si>
  <si>
    <t xml:space="preserve">Перелік об'єктів, видатки на які у 2006 році </t>
  </si>
  <si>
    <t>Реконструкція будівлі по площі Пушкіна,2 (проектні та будівельні роботи)</t>
  </si>
  <si>
    <t xml:space="preserve">Реконструкція вул. Лермонтова від вул. Заводської до Прибережної магістралі </t>
  </si>
  <si>
    <t xml:space="preserve">Реконструкція вул.Хакаської, Узбекистанської (проектні та будівельні роботи) </t>
  </si>
  <si>
    <t xml:space="preserve">Реконструкція мереж зовнішнього освітлення згідно з Програмою "Світло - 2006" </t>
  </si>
  <si>
    <t>КВК</t>
  </si>
  <si>
    <t>КТКВ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</si>
  <si>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</si>
  <si>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</si>
  <si>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</si>
  <si>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</si>
  <si>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Управління комунального господарства міської ради</t>
  </si>
  <si>
    <t>Управління житлового господарства міської ради</t>
  </si>
  <si>
    <t>230</t>
  </si>
  <si>
    <t>Капітальні вкладення</t>
  </si>
  <si>
    <t xml:space="preserve">Капітальні вкладення </t>
  </si>
  <si>
    <t>Всього</t>
  </si>
  <si>
    <t>Інвестиційні проекти</t>
  </si>
  <si>
    <t>Внески органів місцевого самоврядування у статутні фонди суб'єктів підприємницької діяльності</t>
  </si>
  <si>
    <t>083</t>
  </si>
  <si>
    <t>Розширення і реконструкція центральних каналізаційних очисних споруд Лівого берега (ЦОС -1) м.Запоріжжя по Програмі інвестицій та розвитку системи водопостачання та очищення води в м.Запоріжжя</t>
  </si>
  <si>
    <t>Придбання квартир в новобудовах, на вторинному ринку житла  для відселення мешканців із аварійних та ветхих будинків, інвалідів I групи</t>
  </si>
  <si>
    <t>Газифікація м.Запоріжжя Всього</t>
  </si>
  <si>
    <t>Погашення основної суми боргу за запозичення у формі випуску облігацій внутрішньої місцевої позики</t>
  </si>
  <si>
    <t xml:space="preserve">Реконструкція житлових будинків по вул. Кияшка, 16,18,20,22,26,28,30,32 </t>
  </si>
  <si>
    <t>Управління освіти і науки міської ради</t>
  </si>
  <si>
    <t>Управління охорони здоров’я міської ради</t>
  </si>
  <si>
    <t>020</t>
  </si>
  <si>
    <t>030</t>
  </si>
  <si>
    <t xml:space="preserve">Разом видатків на поточний рік </t>
  </si>
  <si>
    <t xml:space="preserve">Реконструкція переїздів на перетині вул. 8 Березня – вул. Іванова (проектні та будівельні роботи) </t>
  </si>
  <si>
    <t xml:space="preserve">Реконструкція комунальної установи "Запорізька міська багатопрофільна дитяча лікарня № 5", </t>
  </si>
  <si>
    <t>Реконструкція спортивного залу Запорізької загальноосвітної школи І-ІІІ ступенів №52 Запорізької міської ради Запорізької області</t>
  </si>
  <si>
    <t>Завершення реконструкції будівлі Запорізької спеціалізованої школи І-ІІІ ступенів №59 з поглибленним вивченням англійської мови   Запорізької міської ради Запорізької області</t>
  </si>
  <si>
    <t>Реконструкція будівлі Запорізької загальноосвітньої школи І-ІІІ ступенів № 17 Запорізької міської ради Запорізької області</t>
  </si>
  <si>
    <t>Реконструкція житлового будинку по пр. Леніна, 151</t>
  </si>
  <si>
    <t>Реконструкція житлового будинку по  бул. Радгоспній, 32</t>
  </si>
  <si>
    <t>Реконструкція житлового будинку по вул. Війсьбуд, 93</t>
  </si>
  <si>
    <t>Реконструкція тепломереж житлового будинку по вул. Юності, 59, 59-а</t>
  </si>
  <si>
    <t xml:space="preserve">Реконструкція житлових будинків по бул. Бельфорському,12 </t>
  </si>
  <si>
    <t>Реконструкція житлових будинків по бул. Бельфорському,13</t>
  </si>
  <si>
    <t xml:space="preserve"> - вул Степній, 130</t>
  </si>
  <si>
    <t xml:space="preserve"> - вул. Ситова, 11, 13-б</t>
  </si>
  <si>
    <t>Реконструкція системи опалення житлового будинку по:</t>
  </si>
  <si>
    <t>Реконструкція системи водовідведення житлового будинку по вул. Тбіліська, 9</t>
  </si>
  <si>
    <t>Реконструкція житлових будинків по:</t>
  </si>
  <si>
    <t xml:space="preserve"> - вул. Радіаторній, 46</t>
  </si>
  <si>
    <t xml:space="preserve"> - вул. Історичній, 34</t>
  </si>
  <si>
    <t xml:space="preserve"> - вул. Орджонікідзе, 11</t>
  </si>
  <si>
    <t>Управління транспорту та зв'язку міської ради</t>
  </si>
  <si>
    <t>160</t>
  </si>
  <si>
    <t>Реконструкція житлового будинку №80, Дослідна станція</t>
  </si>
  <si>
    <t xml:space="preserve">Реконструкція пр. Леніна від вул. Кірова до залізничної станції „Запоріжжя-1” (проектні роботи) </t>
  </si>
  <si>
    <t>Реконструкція, переобладнання та перепланування гуртожитків, які є об'єктами комунальної власності міста Запоріжжя</t>
  </si>
  <si>
    <t>Реконструкція системи водопостачання по:</t>
  </si>
  <si>
    <t>Реконструкція системи опалення житлового будинку по вул. Червоній, 24</t>
  </si>
  <si>
    <t>Реконструкція першого поверху комунальної установи "Центральна районна поліклініка №2" Шевченківського району</t>
  </si>
  <si>
    <t>Придбання вагонів для комунального електротранспорту (тролейбусів і трамваїв) - субвенція з державного бюджету</t>
  </si>
  <si>
    <t>Будівництво мостового переходу через залізницю в районі вул. Анголенко та автодороги по вул. Залізничній (проектні роботи, відселення, компенсаційні виплати)</t>
  </si>
  <si>
    <t>Газифікація сел. Скворцово (проектні роботи та будівництво)</t>
  </si>
  <si>
    <t xml:space="preserve"> - бул. Центральному, 22</t>
  </si>
  <si>
    <t xml:space="preserve"> - бул. Центральному, 23</t>
  </si>
  <si>
    <t xml:space="preserve"> - бул. Центральному, 24</t>
  </si>
  <si>
    <t xml:space="preserve"> - бул. Центральному, 25</t>
  </si>
  <si>
    <t>Реконструкція котельні на твердому паливі з переводом на газ загальноосвітньої школи І-ІІ ступенів № 13 Запорізької міської ради Запорізької області (проектні та будівельні роботи)</t>
  </si>
  <si>
    <t>Управління культури міської ради</t>
  </si>
  <si>
    <t>Реконструкція будівлі комунального підприємства Палац культури "Орбіта"</t>
  </si>
  <si>
    <t xml:space="preserve"> - придбання автобусів</t>
  </si>
  <si>
    <t>Внески в статутний фонд Запорізького комунального підприємства міського електротранспорту "Запоріжелектротранс":</t>
  </si>
  <si>
    <t xml:space="preserve"> - реконструкція контактної мережі</t>
  </si>
  <si>
    <t>080</t>
  </si>
  <si>
    <t>в тому числі за рахунок</t>
  </si>
  <si>
    <t>субвенції з державного бюджету</t>
  </si>
  <si>
    <t>коштів бюджету міста</t>
  </si>
  <si>
    <t xml:space="preserve">Будівництво автотранспортної магістралі через річку Дніпро у м.Запоріжжя </t>
  </si>
  <si>
    <t xml:space="preserve">Реконструкція мереж енергозабезпечення по: Дослідній станції, 1, 2, 2-а, 3, 4, 5, 6, 7, 8, 10, 72, 76, 78, 82, 84, 88  </t>
  </si>
  <si>
    <t xml:space="preserve">Погашення заборгованості минулих років (реконструкція стадіону ім. В Лобановського у м. Запоріжжя) </t>
  </si>
  <si>
    <t xml:space="preserve">Реконструкція центральної районної лікарні № 1 м.Запоріжжя (Жовтневий район) </t>
  </si>
  <si>
    <t>Придбання вагонів для комунального електротранспорту (тролейбусів і трамваїв) - за рахунок коштів бюджету міста</t>
  </si>
  <si>
    <t>Реконструкція 3,4,5 поверхів будівлі по вул. Сорок років Радянської України, 41а</t>
  </si>
  <si>
    <t>Ліквідація аварійного стану зливового прохідного колектору на трасі залізниці Москва-Сімферополь (район вул. Космічної)</t>
  </si>
  <si>
    <t>150121</t>
  </si>
  <si>
    <t>110</t>
  </si>
  <si>
    <t xml:space="preserve"> - вул. Гудименка, 17</t>
  </si>
  <si>
    <t xml:space="preserve"> - вул. Гудименка, 15</t>
  </si>
  <si>
    <t xml:space="preserve"> - вул. Гудименка, 19</t>
  </si>
  <si>
    <t xml:space="preserve"> - вул. Гудименка, 21</t>
  </si>
  <si>
    <t xml:space="preserve"> - вул. Задніпровська, 66</t>
  </si>
  <si>
    <t xml:space="preserve"> - вул. Задніпровська, 62</t>
  </si>
  <si>
    <t xml:space="preserve">Реконструкція вул. Космічної від пр. Леніна до Південного ринку </t>
  </si>
  <si>
    <t>Реконструкція житлових будинків по вул. Лікарняній, 11, 13</t>
  </si>
  <si>
    <t>Додаток 7</t>
  </si>
  <si>
    <t>Ю.В. Каптюх</t>
  </si>
  <si>
    <t>Два 44-квартирних житлових будинків у с-щі Павло-Кічкас, м.Запоріжжя - будівництво - співфінансування за рахунок коштів бюджету міста</t>
  </si>
  <si>
    <t>Два 44-квартирних житлових будинків у с-щі Павло-Кічкас, м.Запоріжжя - будівництво - субвенція з державного бюджету</t>
  </si>
  <si>
    <t>Магістральна теплова мережа по вул. Героїв Сталінграда, м.Запоріжжя - реконструкція - співфінансування за рахунок коштів бюджету міста</t>
  </si>
  <si>
    <t>Магістральна теплова мережа по вул. Героїв Сталінграда, м.Запоріжжя - реконструкція - субвенція з державного бюджету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</si>
  <si>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</si>
  <si>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Магістральна теплова мережа по вул. Артема, м.Запоріжжя - реконструкція - співфінансування за рахунок коштів бюджету міста</t>
  </si>
  <si>
    <t>Магістральна теплова мережа по вул. Артема, м.Запоріжжя - реконструкція - субвенція з державного бюджету</t>
  </si>
  <si>
    <t>Автономна блочна міні-котельня по вул. 8 Березня, 31, м.Запоріжжя - будівництво з демонтажем підвальної котельні - субвенція з державного бюджету</t>
  </si>
  <si>
    <t>Магістральна мережа теплопостачання по вул. Новокузнецька житлового масиву Південний, м.Запоріжжя - реконструкція (перший пусковий комплекс) - субвенція з державного бюджету</t>
  </si>
  <si>
    <t>Магістральна мережа теплопостачання по вул. Новокузнецька житлового масиву Південний, м.Запоріжжя - реконструкція (перший пусковий комплекс) - співфінансування за рахунок коштів бюджету міста</t>
  </si>
  <si>
    <t>Магістральна мережа теплопостачання по вул. Новокузнецька житлового масиву Південний, м.Запоріжжя - реконструкція (другий пусковий комплекс) - субвенція з державного бюджету</t>
  </si>
  <si>
    <t>Магістральна мережа теплопостачання по вул. Новокузнецька житлового масиву Південний, м.Запоріжжя - реконструкція (другий пусковий комплекс) - співфінансування за рахунок коштів бюджету міста</t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</si>
  <si>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 - співфінансування за рахунок коштів бюджету міста</t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</si>
  <si>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 - субвенція з державного бюджету</t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</si>
  <si>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субвенція з державного бюджету</t>
  </si>
  <si>
    <t>150115</t>
  </si>
  <si>
    <t>Завершення проектів газифікації сільських населених пунктів з високим ступенем готовності</t>
  </si>
  <si>
    <t>Газифікація вулиць Шушенської, Сковороди та Зачиняєва, м.Запоріжжя - субвенція з державного бюджету</t>
  </si>
  <si>
    <t>Газифікація с-ща Мостозагін-7, м.Запоріжжя - субвенція з державного бюджету</t>
  </si>
  <si>
    <t>Газифікація с-ща Садівництво на о.Хортиця, м.Запоріжжя - субвенція з державного бюджету</t>
  </si>
  <si>
    <t>Димова труба на котельні по вул.Сєдова, 22, м.Запоріжжя - реконструкція - співфінансування за рахунок коштів бюджету міста</t>
  </si>
  <si>
    <t>Димова труба на котельні по вул.Сєдова, 22, м.Запоріжжя - реконструкція - субвенція з державного бюджету</t>
  </si>
  <si>
    <t>Загальноосвітня школа I-III ступеня №55 по вул. Передаточна, 17-а, м.Запоріжжя - реконструкція котельні із переведенням з твердого палива на газ  - співфінансування за рахунок коштів бюджету міста</t>
  </si>
  <si>
    <t>Загальноосвітня школа I-II ступеня №21 по вул. Машинна, 117, м.Запоріжжя - реконструкція котельні  - співфінансування за рахунок коштів бюджету міста</t>
  </si>
  <si>
    <t>Загальноосвітня школа I-III ступеня №55 по вул. Передаточна, 17-а, м.Запоріжжя - реконструкція котельні із переведенням з твердого палива на газ - субвенція з державного бюджету</t>
  </si>
  <si>
    <t>Загальноосвітня школа I-II ступеня №21 по вул. Машинна, 117, м.Запоріжжя - реконструкція котельні - субвенція з державного бюджету</t>
  </si>
  <si>
    <t>Міська багатопрофільна клінічна лікарня №9, м.Запоріжжя  - реконструкція терапевтичного корпусу та аптеки із заміною обладнання - субвенція з державного бюджету</t>
  </si>
  <si>
    <t>Міська клінічна лікарня екстреної  та швидкої медичної  допомоги, м.Запоріжжя - реконструкція урологічного відділення, відділення інтенсивної терапії, операційного блоку травматологічного корпусу -  співфінансування за рахунок коштів бюджету міста</t>
  </si>
  <si>
    <t>Міська клінічна лікарня екстреної  та швидкої медичної  допомоги, м.Запоріжжя - реконструкція урологічного відділення, відділення інтенсивної терапії, операційного блоку травматологічного корпусу - субвенція з державного бюджету</t>
  </si>
  <si>
    <t>Автономна блочна міні-котельня по вул. 8 Березня, 31, м.Запоріжжя - будівництво з демонтажем підвальної котельні - співфінансування за рахунок коштів бюджету міста</t>
  </si>
  <si>
    <t>Головний каналізаційний колектор Лівобережної частини м.Запоріжжя (коригування проекту будівництва)</t>
  </si>
  <si>
    <t>Реконструція підземного переходу на трасі Харків- Симферополь-вул. Молочна</t>
  </si>
  <si>
    <t>Будівництво зливової каналізації у житловому кварталі в межах вул. Задніпровська - Гудименка - Новгородська</t>
  </si>
  <si>
    <t>Реконструкція зливової каналізації, покриття внутрішньоквартальних доріг, тротуарів, відмосток:</t>
  </si>
  <si>
    <t>Реконструкція житлових будинків, що пов'язана з ліквідацією аварійного стану житлових будинків:</t>
  </si>
  <si>
    <t>Реконструкція зливової каналізації, покриття внутрішньоквартальної дороги, тротуарів, відмосток, заміна комунікацій та ремонт будівлі  дитячого садка № 228 по вул. Гудименка, 17а</t>
  </si>
  <si>
    <t>Реконструкція вул. Гребельної</t>
  </si>
  <si>
    <t>Реконструкція вул.Товариської від вул. М.Чуйкова до вул. Дніпровськи пороги</t>
  </si>
  <si>
    <t>Міська клінічна лікарня екстреної  та швидкої медичної  допомоги, м.Запоріжжя - реконструкція урологічного відділення, відділення інтенсивної терапії, операційного блоку травматологічного корпусу (оплата проектних робіт) -  співфінансування за рахунок коштів бюджету міста</t>
  </si>
  <si>
    <t>Реконструкція зливової каналізації, зовнішніх тепломереж, покриття внутрішньоквартальної дороги, тротуару, відмосток на території і ремонту будівлі багатопрофільного ліцею №99 по вул. Гудименка, 13а</t>
  </si>
  <si>
    <t>Газифікація с-ща Садівництво на о.Хортиця, м.Запоріжжя - співфінансування за рахунок коштів бюджету міста</t>
  </si>
  <si>
    <t>Газифікація с-ща Мостозагін-7, м.Запоріжжя - співфінансування за рахунок коштів бюджету міста</t>
  </si>
  <si>
    <t>Реконструкція автодорожнього переїзду на спорудах ДніпроГЕС у м.Запоріжжя. Ліквідація аварійного стану</t>
  </si>
  <si>
    <t>Реконструкція Запорізької гімназії № 46 Запорізької міської ради Запорізької області (проектні та будівельні роботи)</t>
  </si>
  <si>
    <t>Котельня по вул. Хакаська, 4, м.Запоріжжя - реконструкція вузла гарячого водопостачання із заміною баків-акумуляторів  - субвенція з державного бюджету</t>
  </si>
  <si>
    <t>Котельня по вул. Хакаська, 4, м.Запоріжжя - реконструкція вузла гарячого водопостачання із заміною баків-акумуляторів  -  співфінансування за рахунок коштів бюджету міста</t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</si>
  <si>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 - співфінансування за рахунок коштів бюджету міста</t>
  </si>
  <si>
    <t>Міська багатопрофільна клінічна лікарня №9, м.Запоріжжя  - реконструкція терапевтичного корпусу та аптеки із заміною обладнання  -  співфінансування за рахунок коштів бюджету міста</t>
  </si>
  <si>
    <t>Газифікація житлових будинків селища Садівництво на о.Хортиці, 2, 3, 4, 6, 7, 18, 19, 20, 21, 22, 23, 24, 25, 27, 29, 30, 32, 33, 43 (проектні та будівельні роботи)</t>
  </si>
  <si>
    <t>20.09.2006 №4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</si>
</sst>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172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73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" fontId="9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/>
    </xf>
    <xf numFmtId="173" fontId="4" fillId="2" borderId="1" xfId="0" applyNumberFormat="1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/>
    </xf>
    <xf numFmtId="172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="70" zoomScaleNormal="70" workbookViewId="0" topLeftCell="A1">
      <pane xSplit="2" ySplit="12" topLeftCell="C13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A3" sqref="A3"/>
    </sheetView>
  </sheetViews>
  <sheetFormatPr defaultColWidth="9.00390625" defaultRowHeight="12.75"/>
  <cols>
    <col min="1" max="1" width="9.75390625" style="6" customWidth="1"/>
    <col min="2" max="2" width="34.00390625" style="6" customWidth="1"/>
    <col min="3" max="3" width="85.375" style="6" customWidth="1"/>
    <col min="4" max="4" width="15.375" style="6" customWidth="1"/>
    <col min="5" max="5" width="13.00390625" style="6" customWidth="1"/>
    <col min="6" max="6" width="15.75390625" style="6" customWidth="1"/>
    <col min="7" max="7" width="16.00390625" style="6" customWidth="1"/>
    <col min="8" max="8" width="10.75390625" style="6" customWidth="1"/>
    <col min="9" max="9" width="9.125" style="6" customWidth="1"/>
    <col min="10" max="10" width="11.125" style="6" bestFit="1" customWidth="1"/>
    <col min="11" max="11" width="9.125" style="6" customWidth="1"/>
    <col min="12" max="12" width="9.875" style="6" bestFit="1" customWidth="1"/>
    <col min="13" max="16384" width="9.125" style="6" customWidth="1"/>
  </cols>
  <sheetData>
    <row r="1" spans="5:6" ht="20.25">
      <c r="E1" s="7" t="s">
        <v>102</v>
      </c>
      <c r="F1" s="7"/>
    </row>
    <row r="2" spans="5:6" ht="20.25">
      <c r="E2" s="7" t="s">
        <v>1</v>
      </c>
      <c r="F2" s="7"/>
    </row>
    <row r="3" spans="5:6" ht="20.25">
      <c r="E3" s="7" t="s">
        <v>153</v>
      </c>
      <c r="F3" s="7"/>
    </row>
    <row r="5" spans="1:6" ht="18">
      <c r="A5" s="69" t="s">
        <v>11</v>
      </c>
      <c r="B5" s="69"/>
      <c r="C5" s="69"/>
      <c r="D5" s="69"/>
      <c r="E5" s="69"/>
      <c r="F5" s="69"/>
    </row>
    <row r="6" spans="1:6" ht="18">
      <c r="A6" s="69" t="s">
        <v>3</v>
      </c>
      <c r="B6" s="69"/>
      <c r="C6" s="69"/>
      <c r="D6" s="69"/>
      <c r="E6" s="69"/>
      <c r="F6" s="69"/>
    </row>
    <row r="7" spans="1:6" ht="8.25" customHeight="1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9"/>
      <c r="E8" s="9"/>
      <c r="F8" s="9"/>
      <c r="G8" s="6" t="s">
        <v>10</v>
      </c>
    </row>
    <row r="9" spans="1:6" ht="12.75" hidden="1">
      <c r="A9" s="9"/>
      <c r="B9" s="9"/>
      <c r="C9" s="9"/>
      <c r="D9" s="9"/>
      <c r="E9" s="9"/>
      <c r="F9" s="9"/>
    </row>
    <row r="10" spans="1:6" ht="12.75" hidden="1">
      <c r="A10" s="9"/>
      <c r="B10" s="9"/>
      <c r="C10" s="9"/>
      <c r="D10" s="9"/>
      <c r="E10" s="9"/>
      <c r="F10" s="9"/>
    </row>
    <row r="11" spans="1:9" s="12" customFormat="1" ht="77.25" customHeight="1">
      <c r="A11" s="11" t="s">
        <v>16</v>
      </c>
      <c r="B11" s="5" t="s">
        <v>2</v>
      </c>
      <c r="C11" s="68" t="s">
        <v>18</v>
      </c>
      <c r="D11" s="68" t="s">
        <v>19</v>
      </c>
      <c r="E11" s="68" t="s">
        <v>20</v>
      </c>
      <c r="F11" s="68" t="s">
        <v>21</v>
      </c>
      <c r="G11" s="68" t="s">
        <v>40</v>
      </c>
      <c r="H11" s="66"/>
      <c r="I11" s="67"/>
    </row>
    <row r="12" spans="1:7" s="12" customFormat="1" ht="20.25" customHeight="1">
      <c r="A12" s="11" t="s">
        <v>17</v>
      </c>
      <c r="B12" s="5" t="s">
        <v>17</v>
      </c>
      <c r="C12" s="68"/>
      <c r="D12" s="68"/>
      <c r="E12" s="68"/>
      <c r="F12" s="68"/>
      <c r="G12" s="68"/>
    </row>
    <row r="13" spans="1:7" s="16" customFormat="1" ht="30">
      <c r="A13" s="13"/>
      <c r="B13" s="14"/>
      <c r="C13" s="15" t="s">
        <v>34</v>
      </c>
      <c r="D13" s="23">
        <v>25000000</v>
      </c>
      <c r="E13" s="42"/>
      <c r="F13" s="23"/>
      <c r="G13" s="46">
        <v>25000000</v>
      </c>
    </row>
    <row r="14" spans="1:7" s="16" customFormat="1" ht="30">
      <c r="A14" s="13" t="s">
        <v>24</v>
      </c>
      <c r="B14" s="14" t="s">
        <v>4</v>
      </c>
      <c r="C14" s="17"/>
      <c r="D14" s="40">
        <f>SUM(D15:D46)</f>
        <v>2104457029</v>
      </c>
      <c r="E14" s="18"/>
      <c r="F14" s="40">
        <f>SUM(F15:F46)</f>
        <v>1586347628</v>
      </c>
      <c r="G14" s="40">
        <f>SUM(G15:G46)-G15</f>
        <v>278151336</v>
      </c>
    </row>
    <row r="15" spans="1:7" s="16" customFormat="1" ht="15">
      <c r="A15" s="19" t="s">
        <v>7</v>
      </c>
      <c r="B15" s="20" t="s">
        <v>25</v>
      </c>
      <c r="C15" s="2" t="s">
        <v>85</v>
      </c>
      <c r="D15" s="41">
        <v>1903612550</v>
      </c>
      <c r="E15" s="42">
        <f>100-(F15/D15)*100</f>
        <v>19.97263686877878</v>
      </c>
      <c r="F15" s="41">
        <f>D15-G15-146101622</f>
        <v>1523410928</v>
      </c>
      <c r="G15" s="41">
        <f>SUM(G17:G18)</f>
        <v>234100000</v>
      </c>
    </row>
    <row r="16" spans="1:7" s="16" customFormat="1" ht="15">
      <c r="A16" s="19"/>
      <c r="B16" s="20"/>
      <c r="C16" s="2" t="s">
        <v>82</v>
      </c>
      <c r="D16" s="41"/>
      <c r="E16" s="49"/>
      <c r="F16" s="41"/>
      <c r="G16" s="41"/>
    </row>
    <row r="17" spans="1:7" s="16" customFormat="1" ht="15">
      <c r="A17" s="19"/>
      <c r="B17" s="20"/>
      <c r="C17" s="2" t="s">
        <v>83</v>
      </c>
      <c r="D17" s="41"/>
      <c r="E17" s="42"/>
      <c r="F17" s="41"/>
      <c r="G17" s="41">
        <v>233100000</v>
      </c>
    </row>
    <row r="18" spans="1:7" s="16" customFormat="1" ht="15">
      <c r="A18" s="19"/>
      <c r="B18" s="20"/>
      <c r="C18" s="2" t="s">
        <v>84</v>
      </c>
      <c r="D18" s="41"/>
      <c r="E18" s="42"/>
      <c r="F18" s="41"/>
      <c r="G18" s="41">
        <f>2000000-1478000+478000</f>
        <v>1000000</v>
      </c>
    </row>
    <row r="19" spans="1:7" s="16" customFormat="1" ht="33.75" customHeight="1">
      <c r="A19" s="19" t="s">
        <v>7</v>
      </c>
      <c r="B19" s="20" t="s">
        <v>25</v>
      </c>
      <c r="C19" s="2" t="s">
        <v>87</v>
      </c>
      <c r="D19" s="41">
        <f>500000+5118</f>
        <v>505118</v>
      </c>
      <c r="E19" s="49"/>
      <c r="F19" s="41"/>
      <c r="G19" s="41">
        <f>500000+5118</f>
        <v>505118</v>
      </c>
    </row>
    <row r="20" spans="1:7" s="12" customFormat="1" ht="14.25">
      <c r="A20" s="19" t="s">
        <v>7</v>
      </c>
      <c r="B20" s="20" t="s">
        <v>25</v>
      </c>
      <c r="C20" s="2" t="s">
        <v>5</v>
      </c>
      <c r="D20" s="41">
        <v>97439506</v>
      </c>
      <c r="E20" s="42"/>
      <c r="F20" s="41"/>
      <c r="G20" s="47">
        <f>9226404+6860000</f>
        <v>16086404</v>
      </c>
    </row>
    <row r="21" spans="1:7" s="12" customFormat="1" ht="42.75">
      <c r="A21" s="19" t="s">
        <v>7</v>
      </c>
      <c r="B21" s="20" t="s">
        <v>25</v>
      </c>
      <c r="C21" s="2" t="s">
        <v>69</v>
      </c>
      <c r="D21" s="41">
        <v>37000000</v>
      </c>
      <c r="E21" s="42">
        <f>100-(F21/D21)*100</f>
        <v>2.0583324324324366</v>
      </c>
      <c r="F21" s="41">
        <f>D21-G21-278103</f>
        <v>36238417</v>
      </c>
      <c r="G21" s="47">
        <f>3000000-1000000-1616520+100000</f>
        <v>483480</v>
      </c>
    </row>
    <row r="22" spans="1:7" s="12" customFormat="1" ht="14.25">
      <c r="A22" s="19" t="s">
        <v>7</v>
      </c>
      <c r="B22" s="20" t="s">
        <v>25</v>
      </c>
      <c r="C22" s="2" t="s">
        <v>12</v>
      </c>
      <c r="D22" s="41">
        <v>4357551</v>
      </c>
      <c r="E22" s="42">
        <f>100-(F22/D22)*100</f>
        <v>11.474335010651629</v>
      </c>
      <c r="F22" s="41">
        <f>D22-G22</f>
        <v>3857551</v>
      </c>
      <c r="G22" s="47">
        <f>1000000-500000</f>
        <v>500000</v>
      </c>
    </row>
    <row r="23" spans="1:7" s="12" customFormat="1" ht="42.75">
      <c r="A23" s="19" t="s">
        <v>7</v>
      </c>
      <c r="B23" s="20" t="s">
        <v>25</v>
      </c>
      <c r="C23" s="3" t="s">
        <v>31</v>
      </c>
      <c r="D23" s="47">
        <f>9849800-633595-500000+5000-3000000</f>
        <v>5721205</v>
      </c>
      <c r="E23" s="42"/>
      <c r="F23" s="41"/>
      <c r="G23" s="47">
        <f>9849800-633595-500000+5000-3000000</f>
        <v>5721205</v>
      </c>
    </row>
    <row r="24" spans="1:7" s="12" customFormat="1" ht="28.5">
      <c r="A24" s="19" t="s">
        <v>7</v>
      </c>
      <c r="B24" s="20" t="s">
        <v>25</v>
      </c>
      <c r="C24" s="3" t="s">
        <v>134</v>
      </c>
      <c r="D24" s="47">
        <v>400000</v>
      </c>
      <c r="E24" s="42">
        <f>100-(F24/D24)*100</f>
        <v>7.5</v>
      </c>
      <c r="F24" s="41">
        <f>D24-G24</f>
        <v>370000</v>
      </c>
      <c r="G24" s="47">
        <v>30000</v>
      </c>
    </row>
    <row r="25" spans="1:7" s="12" customFormat="1" ht="28.5">
      <c r="A25" s="19" t="s">
        <v>7</v>
      </c>
      <c r="B25" s="20" t="s">
        <v>25</v>
      </c>
      <c r="C25" s="3" t="s">
        <v>91</v>
      </c>
      <c r="D25" s="47">
        <v>552602</v>
      </c>
      <c r="E25" s="42">
        <f>100-(F25/D25)*100</f>
        <v>46.14532701655079</v>
      </c>
      <c r="F25" s="41">
        <f>D25-G25</f>
        <v>297602</v>
      </c>
      <c r="G25" s="47">
        <v>255000</v>
      </c>
    </row>
    <row r="26" spans="1:7" s="12" customFormat="1" ht="28.5">
      <c r="A26" s="19" t="s">
        <v>7</v>
      </c>
      <c r="B26" s="20" t="s">
        <v>25</v>
      </c>
      <c r="C26" s="3" t="s">
        <v>136</v>
      </c>
      <c r="D26" s="47">
        <f>443359+91637</f>
        <v>534996</v>
      </c>
      <c r="E26" s="42"/>
      <c r="F26" s="41"/>
      <c r="G26" s="47">
        <f>443359+91637</f>
        <v>534996</v>
      </c>
    </row>
    <row r="27" spans="1:8" s="12" customFormat="1" ht="14.25">
      <c r="A27" s="19" t="s">
        <v>9</v>
      </c>
      <c r="B27" s="20" t="s">
        <v>28</v>
      </c>
      <c r="C27" s="2" t="s">
        <v>88</v>
      </c>
      <c r="D27" s="41">
        <v>1455400</v>
      </c>
      <c r="E27" s="42">
        <f>100-(F27/D27)*100</f>
        <v>84.2379414593926</v>
      </c>
      <c r="F27" s="41">
        <f>D27-G27-895999</f>
        <v>229401</v>
      </c>
      <c r="G27" s="21">
        <f>30000+300000</f>
        <v>330000</v>
      </c>
      <c r="H27" s="52"/>
    </row>
    <row r="28" spans="1:8" s="12" customFormat="1" ht="85.5">
      <c r="A28" s="19" t="s">
        <v>92</v>
      </c>
      <c r="B28" s="56" t="s">
        <v>108</v>
      </c>
      <c r="C28" s="2" t="s">
        <v>149</v>
      </c>
      <c r="D28" s="41">
        <v>3247132</v>
      </c>
      <c r="E28" s="42">
        <f>100-(F28/D28)*100</f>
        <v>69.29191668216752</v>
      </c>
      <c r="F28" s="41">
        <f>D28-G28-G29</f>
        <v>997132</v>
      </c>
      <c r="G28" s="21">
        <v>750000</v>
      </c>
      <c r="H28" s="54"/>
    </row>
    <row r="29" spans="1:8" s="12" customFormat="1" ht="85.5">
      <c r="A29" s="19" t="s">
        <v>92</v>
      </c>
      <c r="B29" s="56" t="s">
        <v>108</v>
      </c>
      <c r="C29" s="2" t="s">
        <v>148</v>
      </c>
      <c r="D29" s="41"/>
      <c r="E29" s="42"/>
      <c r="F29" s="41"/>
      <c r="G29" s="21">
        <v>1500000</v>
      </c>
      <c r="H29" s="54"/>
    </row>
    <row r="30" spans="1:8" s="12" customFormat="1" ht="85.5">
      <c r="A30" s="19" t="s">
        <v>92</v>
      </c>
      <c r="B30" s="56" t="s">
        <v>108</v>
      </c>
      <c r="C30" s="2" t="s">
        <v>109</v>
      </c>
      <c r="D30" s="41">
        <v>3244600</v>
      </c>
      <c r="E30" s="42">
        <f>100-(F30/D30)*100</f>
        <v>69.34599026074093</v>
      </c>
      <c r="F30" s="41">
        <f>D30-G30-G31</f>
        <v>994600</v>
      </c>
      <c r="G30" s="21">
        <v>750000</v>
      </c>
      <c r="H30" s="54"/>
    </row>
    <row r="31" spans="1:8" s="12" customFormat="1" ht="85.5">
      <c r="A31" s="19" t="s">
        <v>92</v>
      </c>
      <c r="B31" s="56" t="s">
        <v>108</v>
      </c>
      <c r="C31" s="2" t="s">
        <v>110</v>
      </c>
      <c r="D31" s="41"/>
      <c r="E31" s="42"/>
      <c r="F31" s="41"/>
      <c r="G31" s="21">
        <v>1500000</v>
      </c>
      <c r="H31" s="54"/>
    </row>
    <row r="32" spans="1:8" s="12" customFormat="1" ht="85.5">
      <c r="A32" s="19" t="s">
        <v>92</v>
      </c>
      <c r="B32" s="56" t="s">
        <v>108</v>
      </c>
      <c r="C32" s="55" t="s">
        <v>106</v>
      </c>
      <c r="D32" s="41">
        <v>4108300</v>
      </c>
      <c r="E32" s="42">
        <f>100-(F32/D32)*100</f>
        <v>37.971910522600595</v>
      </c>
      <c r="F32" s="41">
        <f>D32-G32-G33-60000</f>
        <v>2548300</v>
      </c>
      <c r="G32" s="21">
        <v>500000</v>
      </c>
      <c r="H32" s="54"/>
    </row>
    <row r="33" spans="1:8" s="12" customFormat="1" ht="85.5">
      <c r="A33" s="19" t="s">
        <v>92</v>
      </c>
      <c r="B33" s="56" t="s">
        <v>108</v>
      </c>
      <c r="C33" s="55" t="s">
        <v>107</v>
      </c>
      <c r="D33" s="41"/>
      <c r="E33" s="42"/>
      <c r="F33" s="41"/>
      <c r="G33" s="21">
        <v>1000000</v>
      </c>
      <c r="H33" s="54"/>
    </row>
    <row r="34" spans="1:8" s="12" customFormat="1" ht="85.5">
      <c r="A34" s="19" t="s">
        <v>92</v>
      </c>
      <c r="B34" s="56" t="s">
        <v>108</v>
      </c>
      <c r="C34" s="55" t="s">
        <v>113</v>
      </c>
      <c r="D34" s="41">
        <v>5149417</v>
      </c>
      <c r="E34" s="42"/>
      <c r="F34" s="41"/>
      <c r="G34" s="21">
        <v>487600</v>
      </c>
      <c r="H34" s="54"/>
    </row>
    <row r="35" spans="1:8" s="12" customFormat="1" ht="85.5">
      <c r="A35" s="19" t="s">
        <v>92</v>
      </c>
      <c r="B35" s="56" t="s">
        <v>108</v>
      </c>
      <c r="C35" s="55" t="s">
        <v>112</v>
      </c>
      <c r="D35" s="41"/>
      <c r="E35" s="42"/>
      <c r="F35" s="41"/>
      <c r="G35" s="21">
        <v>1950400</v>
      </c>
      <c r="H35" s="54"/>
    </row>
    <row r="36" spans="1:8" s="12" customFormat="1" ht="85.5">
      <c r="A36" s="19" t="s">
        <v>92</v>
      </c>
      <c r="B36" s="56" t="s">
        <v>108</v>
      </c>
      <c r="C36" s="55" t="s">
        <v>115</v>
      </c>
      <c r="D36" s="41">
        <v>9895800</v>
      </c>
      <c r="E36" s="42">
        <f>100-(F36/D36)*100</f>
        <v>9.537379494330935</v>
      </c>
      <c r="F36" s="41">
        <f>D36-G36-G37</f>
        <v>8952000</v>
      </c>
      <c r="G36" s="21">
        <v>314600</v>
      </c>
      <c r="H36" s="54"/>
    </row>
    <row r="37" spans="1:8" s="12" customFormat="1" ht="85.5">
      <c r="A37" s="19" t="s">
        <v>92</v>
      </c>
      <c r="B37" s="56" t="s">
        <v>108</v>
      </c>
      <c r="C37" s="55" t="s">
        <v>114</v>
      </c>
      <c r="D37" s="41"/>
      <c r="E37" s="42"/>
      <c r="F37" s="41"/>
      <c r="G37" s="21">
        <v>629200</v>
      </c>
      <c r="H37" s="54"/>
    </row>
    <row r="38" spans="1:8" s="12" customFormat="1" ht="85.5">
      <c r="A38" s="19" t="s">
        <v>92</v>
      </c>
      <c r="B38" s="56" t="s">
        <v>108</v>
      </c>
      <c r="C38" s="55" t="s">
        <v>150</v>
      </c>
      <c r="D38" s="41">
        <v>669470</v>
      </c>
      <c r="E38" s="42"/>
      <c r="F38" s="41"/>
      <c r="G38" s="21">
        <v>223170</v>
      </c>
      <c r="H38" s="54"/>
    </row>
    <row r="39" spans="1:8" s="12" customFormat="1" ht="85.5">
      <c r="A39" s="19" t="s">
        <v>92</v>
      </c>
      <c r="B39" s="56" t="s">
        <v>108</v>
      </c>
      <c r="C39" s="55" t="s">
        <v>118</v>
      </c>
      <c r="D39" s="41"/>
      <c r="E39" s="42"/>
      <c r="F39" s="41"/>
      <c r="G39" s="21">
        <v>446300</v>
      </c>
      <c r="H39" s="54"/>
    </row>
    <row r="40" spans="1:8" s="12" customFormat="1" ht="85.5">
      <c r="A40" s="19" t="s">
        <v>92</v>
      </c>
      <c r="B40" s="56" t="s">
        <v>108</v>
      </c>
      <c r="C40" s="55" t="s">
        <v>116</v>
      </c>
      <c r="D40" s="41">
        <v>3526100</v>
      </c>
      <c r="E40" s="42"/>
      <c r="F40" s="41"/>
      <c r="G40" s="21">
        <v>665150</v>
      </c>
      <c r="H40" s="54"/>
    </row>
    <row r="41" spans="1:8" s="12" customFormat="1" ht="85.5">
      <c r="A41" s="19" t="s">
        <v>92</v>
      </c>
      <c r="B41" s="56" t="s">
        <v>108</v>
      </c>
      <c r="C41" s="55" t="s">
        <v>117</v>
      </c>
      <c r="D41" s="41"/>
      <c r="E41" s="42"/>
      <c r="F41" s="41"/>
      <c r="G41" s="21">
        <v>2660600</v>
      </c>
      <c r="H41" s="54"/>
    </row>
    <row r="42" spans="1:8" s="12" customFormat="1" ht="42.75">
      <c r="A42" s="19" t="s">
        <v>9</v>
      </c>
      <c r="B42" s="20" t="s">
        <v>28</v>
      </c>
      <c r="C42" s="55" t="s">
        <v>133</v>
      </c>
      <c r="D42" s="41">
        <v>1058400</v>
      </c>
      <c r="E42" s="42"/>
      <c r="F42" s="41"/>
      <c r="G42" s="21">
        <v>352800</v>
      </c>
      <c r="H42" s="54"/>
    </row>
    <row r="43" spans="1:8" s="12" customFormat="1" ht="28.5">
      <c r="A43" s="19" t="s">
        <v>9</v>
      </c>
      <c r="B43" s="20" t="s">
        <v>28</v>
      </c>
      <c r="C43" s="55" t="s">
        <v>111</v>
      </c>
      <c r="D43" s="41"/>
      <c r="E43" s="42"/>
      <c r="F43" s="41"/>
      <c r="G43" s="21">
        <v>705600</v>
      </c>
      <c r="H43" s="54"/>
    </row>
    <row r="44" spans="1:7" s="12" customFormat="1" ht="28.5">
      <c r="A44" s="19" t="s">
        <v>9</v>
      </c>
      <c r="B44" s="20" t="s">
        <v>28</v>
      </c>
      <c r="C44" s="2" t="s">
        <v>104</v>
      </c>
      <c r="D44" s="41">
        <v>16865691</v>
      </c>
      <c r="E44" s="42">
        <f>100-(F44/D44)*100</f>
        <v>58.26664913996112</v>
      </c>
      <c r="F44" s="41">
        <f>D44-6645323-G44-G45</f>
        <v>7038618</v>
      </c>
      <c r="G44" s="47">
        <f>536350+500000</f>
        <v>1036350</v>
      </c>
    </row>
    <row r="45" spans="1:7" s="12" customFormat="1" ht="28.5">
      <c r="A45" s="19" t="s">
        <v>9</v>
      </c>
      <c r="B45" s="20" t="s">
        <v>28</v>
      </c>
      <c r="C45" s="2" t="s">
        <v>105</v>
      </c>
      <c r="D45" s="41"/>
      <c r="E45" s="42"/>
      <c r="F45" s="41"/>
      <c r="G45" s="47">
        <v>2145400</v>
      </c>
    </row>
    <row r="46" spans="1:7" s="12" customFormat="1" ht="14.25">
      <c r="A46" s="1"/>
      <c r="B46" s="20"/>
      <c r="C46" s="3" t="s">
        <v>33</v>
      </c>
      <c r="D46" s="41">
        <f>SUM(D48:D53)</f>
        <v>5113191</v>
      </c>
      <c r="E46" s="41"/>
      <c r="F46" s="41">
        <f>SUM(F48:F53)</f>
        <v>1413079</v>
      </c>
      <c r="G46" s="41">
        <f>SUM(G48:G53)</f>
        <v>1987963</v>
      </c>
    </row>
    <row r="47" spans="1:7" s="12" customFormat="1" ht="14.25">
      <c r="A47" s="19"/>
      <c r="B47" s="20"/>
      <c r="C47" s="3" t="s">
        <v>6</v>
      </c>
      <c r="D47" s="41"/>
      <c r="E47" s="42"/>
      <c r="F47" s="41"/>
      <c r="G47" s="47"/>
    </row>
    <row r="48" spans="1:7" s="12" customFormat="1" ht="28.5">
      <c r="A48" s="19" t="s">
        <v>7</v>
      </c>
      <c r="B48" s="20" t="s">
        <v>25</v>
      </c>
      <c r="C48" s="2" t="s">
        <v>144</v>
      </c>
      <c r="D48" s="41">
        <v>1119019</v>
      </c>
      <c r="E48" s="42">
        <f>100-(F48/D48)*100</f>
        <v>97.96768419481707</v>
      </c>
      <c r="F48" s="41">
        <f>D48-G48-G53-200000-230277</f>
        <v>22742</v>
      </c>
      <c r="G48" s="47">
        <v>350000</v>
      </c>
    </row>
    <row r="49" spans="1:7" s="12" customFormat="1" ht="14.25">
      <c r="A49" s="19" t="s">
        <v>7</v>
      </c>
      <c r="B49" s="20" t="s">
        <v>25</v>
      </c>
      <c r="C49" s="2" t="s">
        <v>70</v>
      </c>
      <c r="D49" s="41">
        <v>1890337</v>
      </c>
      <c r="E49" s="42">
        <f>100-(F49/D49)*100</f>
        <v>26.45031018278752</v>
      </c>
      <c r="F49" s="41">
        <f>D49-G49</f>
        <v>1390337</v>
      </c>
      <c r="G49" s="47">
        <v>500000</v>
      </c>
    </row>
    <row r="50" spans="1:7" s="12" customFormat="1" ht="28.5">
      <c r="A50" s="19" t="s">
        <v>7</v>
      </c>
      <c r="B50" s="20" t="s">
        <v>25</v>
      </c>
      <c r="C50" s="2" t="s">
        <v>145</v>
      </c>
      <c r="D50" s="41">
        <v>905351</v>
      </c>
      <c r="E50" s="42"/>
      <c r="F50" s="41"/>
      <c r="G50" s="47">
        <f>450000-82937</f>
        <v>367063</v>
      </c>
    </row>
    <row r="51" spans="1:7" s="12" customFormat="1" ht="42.75">
      <c r="A51" s="19" t="s">
        <v>119</v>
      </c>
      <c r="B51" s="20" t="s">
        <v>120</v>
      </c>
      <c r="C51" s="57" t="s">
        <v>121</v>
      </c>
      <c r="D51" s="41">
        <v>1198484</v>
      </c>
      <c r="E51" s="42"/>
      <c r="F51" s="41"/>
      <c r="G51" s="47">
        <v>54900</v>
      </c>
    </row>
    <row r="52" spans="1:7" s="12" customFormat="1" ht="42.75">
      <c r="A52" s="19" t="s">
        <v>119</v>
      </c>
      <c r="B52" s="20" t="s">
        <v>120</v>
      </c>
      <c r="C52" s="57" t="s">
        <v>122</v>
      </c>
      <c r="D52" s="41"/>
      <c r="E52" s="42"/>
      <c r="F52" s="41"/>
      <c r="G52" s="47">
        <v>400000</v>
      </c>
    </row>
    <row r="53" spans="1:7" s="12" customFormat="1" ht="42.75">
      <c r="A53" s="19" t="s">
        <v>119</v>
      </c>
      <c r="B53" s="20" t="s">
        <v>120</v>
      </c>
      <c r="C53" s="57" t="s">
        <v>123</v>
      </c>
      <c r="D53" s="41"/>
      <c r="E53" s="42"/>
      <c r="F53" s="41"/>
      <c r="G53" s="47">
        <v>316000</v>
      </c>
    </row>
    <row r="54" spans="1:7" s="16" customFormat="1" ht="30">
      <c r="A54" s="13" t="s">
        <v>30</v>
      </c>
      <c r="B54" s="43" t="s">
        <v>22</v>
      </c>
      <c r="C54" s="44"/>
      <c r="D54" s="40">
        <f>SUM(D55:D73)</f>
        <v>55831477</v>
      </c>
      <c r="E54" s="45"/>
      <c r="F54" s="40">
        <f>SUM(F55:F73)</f>
        <v>26202436</v>
      </c>
      <c r="G54" s="40">
        <f>SUM(G55:G73)</f>
        <v>18538838</v>
      </c>
    </row>
    <row r="55" spans="1:7" s="12" customFormat="1" ht="14.25">
      <c r="A55" s="19" t="s">
        <v>7</v>
      </c>
      <c r="B55" s="20" t="s">
        <v>25</v>
      </c>
      <c r="C55" s="2" t="s">
        <v>100</v>
      </c>
      <c r="D55" s="47">
        <f>6000000+5387085+650000</f>
        <v>12037085</v>
      </c>
      <c r="E55" s="42">
        <f>100-(F55/D55)*100</f>
        <v>98.49707798856616</v>
      </c>
      <c r="F55" s="21">
        <f>D55-G55-469092</f>
        <v>180908</v>
      </c>
      <c r="G55" s="47">
        <f>6000000+5387085</f>
        <v>11387085</v>
      </c>
    </row>
    <row r="56" spans="1:7" s="12" customFormat="1" ht="14.25">
      <c r="A56" s="19" t="s">
        <v>7</v>
      </c>
      <c r="B56" s="20" t="s">
        <v>25</v>
      </c>
      <c r="C56" s="2" t="s">
        <v>13</v>
      </c>
      <c r="D56" s="21">
        <v>12500000</v>
      </c>
      <c r="E56" s="42">
        <f>100-(F56/D56)*100</f>
        <v>1.1398719999999969</v>
      </c>
      <c r="F56" s="21">
        <f>D56-G56-134789</f>
        <v>12357516</v>
      </c>
      <c r="G56" s="47">
        <f>3950000-2000000-500000-1000000-442305</f>
        <v>7695</v>
      </c>
    </row>
    <row r="57" spans="1:7" s="12" customFormat="1" ht="14.25">
      <c r="A57" s="19" t="s">
        <v>7</v>
      </c>
      <c r="B57" s="20" t="s">
        <v>25</v>
      </c>
      <c r="C57" s="2" t="s">
        <v>15</v>
      </c>
      <c r="D57" s="21">
        <v>6500000</v>
      </c>
      <c r="E57" s="42">
        <f>100-(F57/D57)*100</f>
        <v>15.384615384615387</v>
      </c>
      <c r="F57" s="21">
        <v>5500000</v>
      </c>
      <c r="G57" s="47">
        <v>1000000</v>
      </c>
    </row>
    <row r="58" spans="1:7" s="12" customFormat="1" ht="14.25">
      <c r="A58" s="19" t="s">
        <v>7</v>
      </c>
      <c r="B58" s="20" t="s">
        <v>25</v>
      </c>
      <c r="C58" s="3" t="s">
        <v>14</v>
      </c>
      <c r="D58" s="21">
        <v>1500000</v>
      </c>
      <c r="E58" s="42"/>
      <c r="F58" s="21"/>
      <c r="G58" s="47">
        <v>1500000</v>
      </c>
    </row>
    <row r="59" spans="1:7" s="12" customFormat="1" ht="28.5">
      <c r="A59" s="19" t="s">
        <v>7</v>
      </c>
      <c r="B59" s="20" t="s">
        <v>25</v>
      </c>
      <c r="C59" s="3" t="s">
        <v>41</v>
      </c>
      <c r="D59" s="21">
        <v>6000000</v>
      </c>
      <c r="E59" s="42">
        <f>100-(F59/D59)*100</f>
        <v>5.2003666666666675</v>
      </c>
      <c r="F59" s="21">
        <f>D59-G59-262022</f>
        <v>5687978</v>
      </c>
      <c r="G59" s="47">
        <v>50000</v>
      </c>
    </row>
    <row r="60" spans="1:7" s="12" customFormat="1" ht="28.5">
      <c r="A60" s="19" t="s">
        <v>7</v>
      </c>
      <c r="B60" s="20" t="s">
        <v>25</v>
      </c>
      <c r="C60" s="3" t="s">
        <v>63</v>
      </c>
      <c r="D60" s="21">
        <v>120000</v>
      </c>
      <c r="E60" s="42"/>
      <c r="F60" s="21"/>
      <c r="G60" s="47">
        <v>120000</v>
      </c>
    </row>
    <row r="61" spans="1:7" s="12" customFormat="1" ht="28.5">
      <c r="A61" s="19" t="s">
        <v>7</v>
      </c>
      <c r="B61" s="20" t="s">
        <v>26</v>
      </c>
      <c r="C61" s="3" t="s">
        <v>137</v>
      </c>
      <c r="D61" s="41"/>
      <c r="E61" s="42"/>
      <c r="F61" s="41"/>
      <c r="G61" s="41"/>
    </row>
    <row r="62" spans="1:7" s="12" customFormat="1" ht="14.25">
      <c r="A62" s="19"/>
      <c r="B62" s="20"/>
      <c r="C62" s="3" t="s">
        <v>94</v>
      </c>
      <c r="D62" s="41">
        <v>334546</v>
      </c>
      <c r="E62" s="42"/>
      <c r="F62" s="41"/>
      <c r="G62" s="41">
        <v>334546</v>
      </c>
    </row>
    <row r="63" spans="1:7" s="12" customFormat="1" ht="14.25">
      <c r="A63" s="19"/>
      <c r="B63" s="20"/>
      <c r="C63" s="3" t="s">
        <v>95</v>
      </c>
      <c r="D63" s="41">
        <v>869448</v>
      </c>
      <c r="E63" s="42"/>
      <c r="F63" s="41"/>
      <c r="G63" s="41">
        <v>869448</v>
      </c>
    </row>
    <row r="64" spans="1:7" s="12" customFormat="1" ht="14.25">
      <c r="A64" s="19"/>
      <c r="B64" s="20"/>
      <c r="C64" s="3" t="s">
        <v>96</v>
      </c>
      <c r="D64" s="41">
        <v>214494</v>
      </c>
      <c r="E64" s="42"/>
      <c r="F64" s="41"/>
      <c r="G64" s="41">
        <v>214494</v>
      </c>
    </row>
    <row r="65" spans="1:7" s="12" customFormat="1" ht="14.25">
      <c r="A65" s="19"/>
      <c r="B65" s="20"/>
      <c r="C65" s="3" t="s">
        <v>97</v>
      </c>
      <c r="D65" s="41">
        <v>212558</v>
      </c>
      <c r="E65" s="42"/>
      <c r="F65" s="41"/>
      <c r="G65" s="41">
        <v>212558</v>
      </c>
    </row>
    <row r="66" spans="1:7" s="12" customFormat="1" ht="14.25">
      <c r="A66" s="19"/>
      <c r="B66" s="20"/>
      <c r="C66" s="3" t="s">
        <v>98</v>
      </c>
      <c r="D66" s="41">
        <v>392015</v>
      </c>
      <c r="E66" s="42"/>
      <c r="F66" s="41"/>
      <c r="G66" s="41">
        <v>392015</v>
      </c>
    </row>
    <row r="67" spans="1:7" s="12" customFormat="1" ht="14.25">
      <c r="A67" s="19"/>
      <c r="B67" s="20"/>
      <c r="C67" s="3" t="s">
        <v>99</v>
      </c>
      <c r="D67" s="41">
        <v>408776</v>
      </c>
      <c r="E67" s="42"/>
      <c r="F67" s="41"/>
      <c r="G67" s="41">
        <v>408776</v>
      </c>
    </row>
    <row r="68" spans="1:7" s="12" customFormat="1" ht="28.5">
      <c r="A68" s="19" t="s">
        <v>7</v>
      </c>
      <c r="B68" s="20" t="s">
        <v>25</v>
      </c>
      <c r="C68" s="3" t="s">
        <v>146</v>
      </c>
      <c r="D68" s="47">
        <v>11119003</v>
      </c>
      <c r="E68" s="42">
        <f>100-(F68/D68)*100</f>
        <v>85.50361934428832</v>
      </c>
      <c r="F68" s="41">
        <f>D68-G68-8973579</f>
        <v>1611853</v>
      </c>
      <c r="G68" s="47">
        <v>533571</v>
      </c>
    </row>
    <row r="69" spans="1:7" s="12" customFormat="1" ht="14.25">
      <c r="A69" s="19" t="s">
        <v>7</v>
      </c>
      <c r="B69" s="20" t="s">
        <v>26</v>
      </c>
      <c r="C69" s="3" t="s">
        <v>135</v>
      </c>
      <c r="D69" s="41">
        <v>380000</v>
      </c>
      <c r="E69" s="42">
        <f>100-(F69/D69)*100</f>
        <v>47.36842105263158</v>
      </c>
      <c r="F69" s="41">
        <f>D69-G69</f>
        <v>200000</v>
      </c>
      <c r="G69" s="41">
        <v>180000</v>
      </c>
    </row>
    <row r="70" spans="1:7" s="12" customFormat="1" ht="14.25">
      <c r="A70" s="19" t="s">
        <v>7</v>
      </c>
      <c r="B70" s="20" t="s">
        <v>26</v>
      </c>
      <c r="C70" s="3" t="s">
        <v>140</v>
      </c>
      <c r="D70" s="41">
        <v>667900</v>
      </c>
      <c r="E70" s="42"/>
      <c r="F70" s="41"/>
      <c r="G70" s="41">
        <v>667900</v>
      </c>
    </row>
    <row r="71" spans="1:7" s="12" customFormat="1" ht="13.5" customHeight="1">
      <c r="A71" s="19" t="s">
        <v>7</v>
      </c>
      <c r="B71" s="20" t="s">
        <v>26</v>
      </c>
      <c r="C71" s="3" t="s">
        <v>141</v>
      </c>
      <c r="D71" s="41">
        <v>2001637</v>
      </c>
      <c r="E71" s="42">
        <f>100-(F71/D71)*100</f>
        <v>66.81810937747454</v>
      </c>
      <c r="F71" s="41">
        <f>D71-G71-937456</f>
        <v>664181</v>
      </c>
      <c r="G71" s="41">
        <v>400000</v>
      </c>
    </row>
    <row r="72" spans="1:7" s="12" customFormat="1" ht="85.5">
      <c r="A72" s="19" t="s">
        <v>92</v>
      </c>
      <c r="B72" s="56" t="s">
        <v>108</v>
      </c>
      <c r="C72" s="3" t="s">
        <v>124</v>
      </c>
      <c r="D72" s="41">
        <v>574015</v>
      </c>
      <c r="E72" s="42"/>
      <c r="F72" s="41"/>
      <c r="G72" s="41">
        <v>52150</v>
      </c>
    </row>
    <row r="73" spans="1:7" s="12" customFormat="1" ht="85.5">
      <c r="A73" s="19" t="s">
        <v>92</v>
      </c>
      <c r="B73" s="56" t="s">
        <v>108</v>
      </c>
      <c r="C73" s="3" t="s">
        <v>125</v>
      </c>
      <c r="D73" s="41"/>
      <c r="E73" s="42"/>
      <c r="F73" s="41"/>
      <c r="G73" s="41">
        <v>208600</v>
      </c>
    </row>
    <row r="74" spans="1:7" s="16" customFormat="1" ht="30">
      <c r="A74" s="13" t="s">
        <v>81</v>
      </c>
      <c r="B74" s="14" t="s">
        <v>23</v>
      </c>
      <c r="C74" s="44"/>
      <c r="D74" s="40">
        <f>SUM(D75:D105)</f>
        <v>39205205</v>
      </c>
      <c r="E74" s="45"/>
      <c r="F74" s="40">
        <f>SUM(F75:F105)</f>
        <v>22114482</v>
      </c>
      <c r="G74" s="40">
        <f>SUM(G75:G105)</f>
        <v>15417100</v>
      </c>
    </row>
    <row r="75" spans="1:7" s="12" customFormat="1" ht="14.25">
      <c r="A75" s="19" t="s">
        <v>7</v>
      </c>
      <c r="B75" s="20" t="s">
        <v>26</v>
      </c>
      <c r="C75" s="3" t="s">
        <v>46</v>
      </c>
      <c r="D75" s="41">
        <v>570000</v>
      </c>
      <c r="E75" s="42">
        <f>100-(F75/D75)*100</f>
        <v>47.36842105263158</v>
      </c>
      <c r="F75" s="41">
        <f>D75-G75</f>
        <v>300000</v>
      </c>
      <c r="G75" s="47">
        <v>270000</v>
      </c>
    </row>
    <row r="76" spans="1:7" s="12" customFormat="1" ht="14.25">
      <c r="A76" s="19" t="s">
        <v>7</v>
      </c>
      <c r="B76" s="20" t="s">
        <v>26</v>
      </c>
      <c r="C76" s="3" t="s">
        <v>47</v>
      </c>
      <c r="D76" s="41">
        <v>511700</v>
      </c>
      <c r="E76" s="42">
        <f>100-(F76/D76)*100</f>
        <v>60.58237248387727</v>
      </c>
      <c r="F76" s="41">
        <f>D76-G76</f>
        <v>201700</v>
      </c>
      <c r="G76" s="47">
        <v>310000</v>
      </c>
    </row>
    <row r="77" spans="1:7" s="12" customFormat="1" ht="14.25">
      <c r="A77" s="19" t="s">
        <v>7</v>
      </c>
      <c r="B77" s="20" t="s">
        <v>26</v>
      </c>
      <c r="C77" s="3" t="s">
        <v>50</v>
      </c>
      <c r="D77" s="41">
        <v>452000</v>
      </c>
      <c r="E77" s="42"/>
      <c r="F77" s="41"/>
      <c r="G77" s="47">
        <v>216000</v>
      </c>
    </row>
    <row r="78" spans="1:7" s="12" customFormat="1" ht="14.25">
      <c r="A78" s="19" t="s">
        <v>7</v>
      </c>
      <c r="B78" s="20" t="s">
        <v>26</v>
      </c>
      <c r="C78" s="3" t="s">
        <v>51</v>
      </c>
      <c r="D78" s="41">
        <v>484000</v>
      </c>
      <c r="E78" s="42"/>
      <c r="F78" s="41"/>
      <c r="G78" s="47">
        <v>273000</v>
      </c>
    </row>
    <row r="79" spans="1:7" s="12" customFormat="1" ht="14.25">
      <c r="A79" s="19" t="s">
        <v>7</v>
      </c>
      <c r="B79" s="20" t="s">
        <v>26</v>
      </c>
      <c r="C79" s="3" t="s">
        <v>62</v>
      </c>
      <c r="D79" s="41">
        <v>530600</v>
      </c>
      <c r="E79" s="42">
        <f>100-(F79/D79)*100</f>
        <v>8.292499057670568</v>
      </c>
      <c r="F79" s="41">
        <f>D79-G79</f>
        <v>486600</v>
      </c>
      <c r="G79" s="47">
        <v>44000</v>
      </c>
    </row>
    <row r="80" spans="1:7" s="12" customFormat="1" ht="14.25">
      <c r="A80" s="19" t="s">
        <v>7</v>
      </c>
      <c r="B80" s="20" t="s">
        <v>26</v>
      </c>
      <c r="C80" s="3" t="s">
        <v>101</v>
      </c>
      <c r="D80" s="41">
        <v>560000</v>
      </c>
      <c r="E80" s="42">
        <f>100-(F80/D80)*100</f>
        <v>14.285714285714292</v>
      </c>
      <c r="F80" s="41">
        <f>D80-G80</f>
        <v>480000</v>
      </c>
      <c r="G80" s="47">
        <f>380000-300000</f>
        <v>80000</v>
      </c>
    </row>
    <row r="81" spans="1:7" s="12" customFormat="1" ht="14.25">
      <c r="A81" s="19" t="s">
        <v>7</v>
      </c>
      <c r="B81" s="20" t="s">
        <v>26</v>
      </c>
      <c r="C81" s="3" t="s">
        <v>35</v>
      </c>
      <c r="D81" s="47">
        <v>1505000</v>
      </c>
      <c r="E81" s="42"/>
      <c r="F81" s="41"/>
      <c r="G81" s="47">
        <v>410000</v>
      </c>
    </row>
    <row r="82" spans="1:7" s="12" customFormat="1" ht="28.5">
      <c r="A82" s="19" t="s">
        <v>7</v>
      </c>
      <c r="B82" s="20" t="s">
        <v>26</v>
      </c>
      <c r="C82" s="3" t="s">
        <v>86</v>
      </c>
      <c r="D82" s="41">
        <v>195000</v>
      </c>
      <c r="E82" s="42"/>
      <c r="F82" s="41"/>
      <c r="G82" s="47">
        <v>195000</v>
      </c>
    </row>
    <row r="83" spans="1:7" s="12" customFormat="1" ht="28.5">
      <c r="A83" s="19" t="s">
        <v>7</v>
      </c>
      <c r="B83" s="20" t="s">
        <v>25</v>
      </c>
      <c r="C83" s="3" t="s">
        <v>32</v>
      </c>
      <c r="D83" s="47">
        <v>10000000</v>
      </c>
      <c r="E83" s="42">
        <f>100-(F83/D83)*100</f>
        <v>20</v>
      </c>
      <c r="F83" s="41">
        <f>8000000</f>
        <v>8000000</v>
      </c>
      <c r="G83" s="47">
        <f>2000000</f>
        <v>2000000</v>
      </c>
    </row>
    <row r="84" spans="1:7" s="12" customFormat="1" ht="28.5">
      <c r="A84" s="19" t="s">
        <v>7</v>
      </c>
      <c r="B84" s="20" t="s">
        <v>26</v>
      </c>
      <c r="C84" s="3" t="s">
        <v>64</v>
      </c>
      <c r="D84" s="47">
        <v>12270000</v>
      </c>
      <c r="E84" s="42">
        <f>100-(F84/D84)*100</f>
        <v>8.14995925020375</v>
      </c>
      <c r="F84" s="41">
        <f>D84-G84</f>
        <v>11270000</v>
      </c>
      <c r="G84" s="47">
        <f>1000000</f>
        <v>1000000</v>
      </c>
    </row>
    <row r="85" spans="1:7" s="12" customFormat="1" ht="14.25">
      <c r="A85" s="19" t="s">
        <v>7</v>
      </c>
      <c r="B85" s="20" t="s">
        <v>26</v>
      </c>
      <c r="C85" s="3" t="s">
        <v>90</v>
      </c>
      <c r="D85" s="47">
        <v>1400000</v>
      </c>
      <c r="E85" s="42">
        <f>100-(F85/D85)*100</f>
        <v>89.40164285714286</v>
      </c>
      <c r="F85" s="41">
        <f>D85-G85-131623</f>
        <v>148377</v>
      </c>
      <c r="G85" s="47">
        <f>420000-300000+1000000</f>
        <v>1120000</v>
      </c>
    </row>
    <row r="86" spans="1:7" s="12" customFormat="1" ht="14.25">
      <c r="A86" s="19" t="s">
        <v>7</v>
      </c>
      <c r="B86" s="20" t="s">
        <v>26</v>
      </c>
      <c r="C86" s="3" t="s">
        <v>66</v>
      </c>
      <c r="D86" s="41">
        <v>242120</v>
      </c>
      <c r="E86" s="42"/>
      <c r="F86" s="41"/>
      <c r="G86" s="47">
        <v>242120</v>
      </c>
    </row>
    <row r="87" spans="1:7" s="12" customFormat="1" ht="14.25">
      <c r="A87" s="19" t="s">
        <v>7</v>
      </c>
      <c r="B87" s="20" t="s">
        <v>26</v>
      </c>
      <c r="C87" s="3" t="s">
        <v>48</v>
      </c>
      <c r="D87" s="41">
        <v>281680</v>
      </c>
      <c r="E87" s="42"/>
      <c r="F87" s="41"/>
      <c r="G87" s="47">
        <v>281680</v>
      </c>
    </row>
    <row r="88" spans="1:7" s="12" customFormat="1" ht="14.25">
      <c r="A88" s="19" t="s">
        <v>7</v>
      </c>
      <c r="B88" s="20" t="s">
        <v>26</v>
      </c>
      <c r="C88" s="3" t="s">
        <v>49</v>
      </c>
      <c r="D88" s="41">
        <f>150000+49305</f>
        <v>199305</v>
      </c>
      <c r="E88" s="42"/>
      <c r="F88" s="41"/>
      <c r="G88" s="47">
        <f>150000+49305</f>
        <v>199305</v>
      </c>
    </row>
    <row r="89" spans="1:7" s="12" customFormat="1" ht="14.25">
      <c r="A89" s="19" t="s">
        <v>7</v>
      </c>
      <c r="B89" s="20" t="s">
        <v>26</v>
      </c>
      <c r="C89" s="3" t="s">
        <v>54</v>
      </c>
      <c r="D89" s="41"/>
      <c r="E89" s="42"/>
      <c r="F89" s="41"/>
      <c r="G89" s="47"/>
    </row>
    <row r="90" spans="1:7" s="12" customFormat="1" ht="14.25">
      <c r="A90" s="19"/>
      <c r="B90" s="20"/>
      <c r="C90" s="3" t="s">
        <v>52</v>
      </c>
      <c r="D90" s="41">
        <v>297200</v>
      </c>
      <c r="E90" s="42">
        <f>100-(F90/D90)*100</f>
        <v>23.553162853297437</v>
      </c>
      <c r="F90" s="41">
        <f>D90-G90</f>
        <v>227200</v>
      </c>
      <c r="G90" s="47">
        <v>70000</v>
      </c>
    </row>
    <row r="91" spans="1:7" s="12" customFormat="1" ht="14.25">
      <c r="A91" s="19"/>
      <c r="B91" s="20"/>
      <c r="C91" s="3" t="s">
        <v>53</v>
      </c>
      <c r="D91" s="41">
        <v>110000</v>
      </c>
      <c r="E91" s="42">
        <f>100-(F91/D91)*100</f>
        <v>5.177272727272737</v>
      </c>
      <c r="F91" s="41">
        <f>D91-G91</f>
        <v>104305</v>
      </c>
      <c r="G91" s="47">
        <f>55000-49305</f>
        <v>5695</v>
      </c>
    </row>
    <row r="92" spans="1:7" s="12" customFormat="1" ht="14.25">
      <c r="A92" s="19" t="s">
        <v>7</v>
      </c>
      <c r="B92" s="20" t="s">
        <v>26</v>
      </c>
      <c r="C92" s="3" t="s">
        <v>65</v>
      </c>
      <c r="D92" s="41"/>
      <c r="E92" s="42"/>
      <c r="F92" s="41"/>
      <c r="G92" s="47"/>
    </row>
    <row r="93" spans="1:7" s="12" customFormat="1" ht="14.25">
      <c r="A93" s="19"/>
      <c r="B93" s="20"/>
      <c r="C93" s="3" t="s">
        <v>71</v>
      </c>
      <c r="D93" s="41">
        <v>663200</v>
      </c>
      <c r="E93" s="42">
        <f>100-(F93/D93)*100</f>
        <v>69.42098914354645</v>
      </c>
      <c r="F93" s="41">
        <f>D93-G93</f>
        <v>202800</v>
      </c>
      <c r="G93" s="41">
        <v>460400</v>
      </c>
    </row>
    <row r="94" spans="1:7" s="12" customFormat="1" ht="14.25">
      <c r="A94" s="19"/>
      <c r="B94" s="20"/>
      <c r="C94" s="3" t="s">
        <v>72</v>
      </c>
      <c r="D94" s="41">
        <v>677300</v>
      </c>
      <c r="E94" s="42">
        <f>100-(F94/D94)*100</f>
        <v>60.54923962793445</v>
      </c>
      <c r="F94" s="41">
        <f>D94-G94</f>
        <v>267200</v>
      </c>
      <c r="G94" s="41">
        <v>410100</v>
      </c>
    </row>
    <row r="95" spans="1:7" s="12" customFormat="1" ht="14.25">
      <c r="A95" s="19"/>
      <c r="B95" s="20"/>
      <c r="C95" s="3" t="s">
        <v>73</v>
      </c>
      <c r="D95" s="41">
        <v>665900</v>
      </c>
      <c r="E95" s="42">
        <f>100-(F95/D95)*100</f>
        <v>57.44105721579817</v>
      </c>
      <c r="F95" s="41">
        <f>D95-G95</f>
        <v>283400</v>
      </c>
      <c r="G95" s="41">
        <v>382500</v>
      </c>
    </row>
    <row r="96" spans="1:7" s="12" customFormat="1" ht="14.25">
      <c r="A96" s="19"/>
      <c r="B96" s="20"/>
      <c r="C96" s="3" t="s">
        <v>74</v>
      </c>
      <c r="D96" s="41">
        <v>634700</v>
      </c>
      <c r="E96" s="42">
        <f>100-(F96/D96)*100</f>
        <v>77.4854261855995</v>
      </c>
      <c r="F96" s="41">
        <f>D96-G96</f>
        <v>142900</v>
      </c>
      <c r="G96" s="41">
        <v>491800</v>
      </c>
    </row>
    <row r="97" spans="1:7" s="12" customFormat="1" ht="14.25">
      <c r="A97" s="19" t="s">
        <v>7</v>
      </c>
      <c r="B97" s="20" t="s">
        <v>26</v>
      </c>
      <c r="C97" s="3" t="s">
        <v>55</v>
      </c>
      <c r="D97" s="41">
        <v>440000</v>
      </c>
      <c r="E97" s="42"/>
      <c r="F97" s="41"/>
      <c r="G97" s="41">
        <v>440000</v>
      </c>
    </row>
    <row r="98" spans="1:7" s="12" customFormat="1" ht="14.25">
      <c r="A98" s="19" t="s">
        <v>7</v>
      </c>
      <c r="B98" s="20" t="s">
        <v>26</v>
      </c>
      <c r="C98" s="3" t="s">
        <v>56</v>
      </c>
      <c r="D98" s="41"/>
      <c r="E98" s="42"/>
      <c r="F98" s="41"/>
      <c r="G98" s="41"/>
    </row>
    <row r="99" spans="1:7" s="12" customFormat="1" ht="14.25">
      <c r="A99" s="19"/>
      <c r="B99" s="20"/>
      <c r="C99" s="3" t="s">
        <v>57</v>
      </c>
      <c r="D99" s="41">
        <v>576000</v>
      </c>
      <c r="E99" s="42"/>
      <c r="F99" s="41"/>
      <c r="G99" s="41">
        <v>576000</v>
      </c>
    </row>
    <row r="100" spans="1:7" s="12" customFormat="1" ht="14.25">
      <c r="A100" s="19"/>
      <c r="B100" s="20"/>
      <c r="C100" s="3" t="s">
        <v>58</v>
      </c>
      <c r="D100" s="41">
        <v>900500</v>
      </c>
      <c r="E100" s="42"/>
      <c r="F100" s="41"/>
      <c r="G100" s="41">
        <v>900500</v>
      </c>
    </row>
    <row r="101" spans="1:7" s="12" customFormat="1" ht="14.25">
      <c r="A101" s="19"/>
      <c r="B101" s="20"/>
      <c r="C101" s="3" t="s">
        <v>59</v>
      </c>
      <c r="D101" s="41">
        <v>883000</v>
      </c>
      <c r="E101" s="42"/>
      <c r="F101" s="41"/>
      <c r="G101" s="41">
        <v>883000</v>
      </c>
    </row>
    <row r="102" spans="1:7" s="12" customFormat="1" ht="28.5">
      <c r="A102" s="19" t="s">
        <v>7</v>
      </c>
      <c r="B102" s="20" t="s">
        <v>25</v>
      </c>
      <c r="C102" s="2" t="s">
        <v>152</v>
      </c>
      <c r="D102" s="41">
        <v>296000</v>
      </c>
      <c r="E102" s="42"/>
      <c r="F102" s="41"/>
      <c r="G102" s="47">
        <v>296000</v>
      </c>
    </row>
    <row r="103" spans="1:7" s="12" customFormat="1" ht="28.5">
      <c r="A103" s="19" t="s">
        <v>7</v>
      </c>
      <c r="B103" s="20" t="s">
        <v>26</v>
      </c>
      <c r="C103" s="3" t="s">
        <v>138</v>
      </c>
      <c r="D103" s="41"/>
      <c r="E103" s="42"/>
      <c r="F103" s="41"/>
      <c r="G103" s="41"/>
    </row>
    <row r="104" spans="1:7" s="12" customFormat="1" ht="14.25">
      <c r="A104" s="19"/>
      <c r="B104" s="20"/>
      <c r="C104" s="3" t="s">
        <v>94</v>
      </c>
      <c r="D104" s="41">
        <v>2430000</v>
      </c>
      <c r="E104" s="42"/>
      <c r="F104" s="41"/>
      <c r="G104" s="41">
        <v>2430000</v>
      </c>
    </row>
    <row r="105" spans="1:7" s="12" customFormat="1" ht="14.25">
      <c r="A105" s="19"/>
      <c r="B105" s="20"/>
      <c r="C105" s="3" t="s">
        <v>95</v>
      </c>
      <c r="D105" s="41">
        <v>1430000</v>
      </c>
      <c r="E105" s="42"/>
      <c r="F105" s="41"/>
      <c r="G105" s="41">
        <v>1430000</v>
      </c>
    </row>
    <row r="106" spans="1:7" s="16" customFormat="1" ht="30">
      <c r="A106" s="13" t="s">
        <v>61</v>
      </c>
      <c r="B106" s="14" t="s">
        <v>60</v>
      </c>
      <c r="C106" s="17"/>
      <c r="D106" s="23">
        <f>SUM(D107:D109)</f>
        <v>15012000</v>
      </c>
      <c r="E106" s="23"/>
      <c r="F106" s="23">
        <f>SUM(F107:F109)</f>
        <v>1000000</v>
      </c>
      <c r="G106" s="23">
        <f>SUM(G107:G109)</f>
        <v>14012000</v>
      </c>
    </row>
    <row r="107" spans="1:7" s="12" customFormat="1" ht="57">
      <c r="A107" s="19" t="s">
        <v>8</v>
      </c>
      <c r="B107" s="20" t="s">
        <v>29</v>
      </c>
      <c r="C107" s="2" t="s">
        <v>89</v>
      </c>
      <c r="D107" s="21">
        <f>3250000+(625900+500000)+2136100</f>
        <v>6512000</v>
      </c>
      <c r="E107" s="42"/>
      <c r="F107" s="41"/>
      <c r="G107" s="47">
        <f>3250000+(625900+500000)+2136100</f>
        <v>6512000</v>
      </c>
    </row>
    <row r="108" spans="1:7" s="12" customFormat="1" ht="57">
      <c r="A108" s="19" t="s">
        <v>8</v>
      </c>
      <c r="B108" s="20" t="s">
        <v>29</v>
      </c>
      <c r="C108" s="2" t="s">
        <v>68</v>
      </c>
      <c r="D108" s="47">
        <v>6500000</v>
      </c>
      <c r="E108" s="42"/>
      <c r="F108" s="41"/>
      <c r="G108" s="47">
        <v>6500000</v>
      </c>
    </row>
    <row r="109" spans="1:7" s="12" customFormat="1" ht="57">
      <c r="A109" s="19" t="s">
        <v>8</v>
      </c>
      <c r="B109" s="20" t="s">
        <v>29</v>
      </c>
      <c r="C109" s="2" t="s">
        <v>79</v>
      </c>
      <c r="D109" s="21">
        <f>SUM(D110:D111)</f>
        <v>2000000</v>
      </c>
      <c r="E109" s="21"/>
      <c r="F109" s="21">
        <f>SUM(F110:F111)</f>
        <v>1000000</v>
      </c>
      <c r="G109" s="21">
        <f>SUM(G110:G111)</f>
        <v>1000000</v>
      </c>
    </row>
    <row r="110" spans="1:7" s="12" customFormat="1" ht="14.25">
      <c r="A110" s="19"/>
      <c r="B110" s="20"/>
      <c r="C110" s="2" t="s">
        <v>80</v>
      </c>
      <c r="D110" s="21">
        <v>2000000</v>
      </c>
      <c r="E110" s="42">
        <f>100-(F110/D110)*100</f>
        <v>50</v>
      </c>
      <c r="F110" s="41">
        <f>D110-G110</f>
        <v>1000000</v>
      </c>
      <c r="G110" s="47">
        <f>1000000</f>
        <v>1000000</v>
      </c>
    </row>
    <row r="111" spans="1:21" s="63" customFormat="1" ht="14.25" hidden="1">
      <c r="A111" s="58"/>
      <c r="B111" s="59"/>
      <c r="C111" s="64" t="s">
        <v>78</v>
      </c>
      <c r="D111" s="65">
        <f>3500000-3500000</f>
        <v>0</v>
      </c>
      <c r="E111" s="61"/>
      <c r="F111" s="62"/>
      <c r="G111" s="60">
        <f>3500000-3500000</f>
        <v>0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7" s="16" customFormat="1" ht="30">
      <c r="A112" s="13" t="s">
        <v>38</v>
      </c>
      <c r="B112" s="14" t="s">
        <v>36</v>
      </c>
      <c r="C112" s="43"/>
      <c r="D112" s="40">
        <f>SUM(D113:D123)</f>
        <v>7674207</v>
      </c>
      <c r="E112" s="40"/>
      <c r="F112" s="40">
        <f>SUM(F113:F123)</f>
        <v>459903</v>
      </c>
      <c r="G112" s="40">
        <f>SUM(G113:G123)</f>
        <v>6385904</v>
      </c>
    </row>
    <row r="113" spans="1:7" s="12" customFormat="1" ht="42.75">
      <c r="A113" s="19" t="s">
        <v>7</v>
      </c>
      <c r="B113" s="20" t="s">
        <v>25</v>
      </c>
      <c r="C113" s="50" t="s">
        <v>44</v>
      </c>
      <c r="D113" s="41">
        <v>1461500</v>
      </c>
      <c r="E113" s="42"/>
      <c r="F113" s="41"/>
      <c r="G113" s="47">
        <v>633100</v>
      </c>
    </row>
    <row r="114" spans="1:7" s="12" customFormat="1" ht="28.5">
      <c r="A114" s="19" t="s">
        <v>7</v>
      </c>
      <c r="B114" s="20" t="s">
        <v>25</v>
      </c>
      <c r="C114" s="50" t="s">
        <v>43</v>
      </c>
      <c r="D114" s="41">
        <v>206000</v>
      </c>
      <c r="E114" s="42"/>
      <c r="F114" s="41"/>
      <c r="G114" s="47">
        <v>206000</v>
      </c>
    </row>
    <row r="115" spans="1:7" s="12" customFormat="1" ht="28.5">
      <c r="A115" s="19" t="s">
        <v>7</v>
      </c>
      <c r="B115" s="20" t="s">
        <v>25</v>
      </c>
      <c r="C115" s="50" t="s">
        <v>45</v>
      </c>
      <c r="D115" s="41">
        <v>1109203</v>
      </c>
      <c r="E115" s="42">
        <f>100-(F115/D115)*100</f>
        <v>58.53752649424857</v>
      </c>
      <c r="F115" s="41">
        <f>D115-G115</f>
        <v>459903</v>
      </c>
      <c r="G115" s="47">
        <v>649300</v>
      </c>
    </row>
    <row r="116" spans="1:7" s="12" customFormat="1" ht="42.75">
      <c r="A116" s="19" t="s">
        <v>7</v>
      </c>
      <c r="B116" s="20" t="s">
        <v>25</v>
      </c>
      <c r="C116" s="50" t="s">
        <v>75</v>
      </c>
      <c r="D116" s="41">
        <v>120000</v>
      </c>
      <c r="E116" s="42"/>
      <c r="F116" s="41"/>
      <c r="G116" s="47">
        <v>120000</v>
      </c>
    </row>
    <row r="117" spans="1:7" s="12" customFormat="1" ht="28.5">
      <c r="A117" s="19" t="s">
        <v>7</v>
      </c>
      <c r="B117" s="20" t="s">
        <v>25</v>
      </c>
      <c r="C117" s="50" t="s">
        <v>147</v>
      </c>
      <c r="D117" s="41">
        <f>62040+1789925</f>
        <v>1851965</v>
      </c>
      <c r="E117" s="42"/>
      <c r="F117" s="41"/>
      <c r="G117" s="41">
        <f>62040+1789925</f>
        <v>1851965</v>
      </c>
    </row>
    <row r="118" spans="1:7" s="12" customFormat="1" ht="42.75">
      <c r="A118" s="19" t="s">
        <v>7</v>
      </c>
      <c r="B118" s="20" t="s">
        <v>25</v>
      </c>
      <c r="C118" s="50" t="s">
        <v>139</v>
      </c>
      <c r="D118" s="41">
        <f>663242-100000</f>
        <v>563242</v>
      </c>
      <c r="E118" s="42"/>
      <c r="F118" s="41"/>
      <c r="G118" s="47">
        <f>663242-100000</f>
        <v>563242</v>
      </c>
    </row>
    <row r="119" spans="1:7" s="12" customFormat="1" ht="42.75">
      <c r="A119" s="19" t="s">
        <v>7</v>
      </c>
      <c r="B119" s="20" t="s">
        <v>25</v>
      </c>
      <c r="C119" s="50" t="s">
        <v>143</v>
      </c>
      <c r="D119" s="41">
        <v>258997</v>
      </c>
      <c r="E119" s="42"/>
      <c r="F119" s="41"/>
      <c r="G119" s="47">
        <v>258997</v>
      </c>
    </row>
    <row r="120" spans="1:7" s="12" customFormat="1" ht="42.75">
      <c r="A120" s="19" t="s">
        <v>9</v>
      </c>
      <c r="B120" s="20" t="s">
        <v>28</v>
      </c>
      <c r="C120" s="50" t="s">
        <v>126</v>
      </c>
      <c r="D120" s="41">
        <v>1995000</v>
      </c>
      <c r="E120" s="42"/>
      <c r="F120" s="41"/>
      <c r="G120" s="47">
        <v>665000</v>
      </c>
    </row>
    <row r="121" spans="1:7" s="12" customFormat="1" ht="42.75">
      <c r="A121" s="19" t="s">
        <v>9</v>
      </c>
      <c r="B121" s="20" t="s">
        <v>28</v>
      </c>
      <c r="C121" s="50" t="s">
        <v>128</v>
      </c>
      <c r="D121" s="41"/>
      <c r="E121" s="42"/>
      <c r="F121" s="41"/>
      <c r="G121" s="47">
        <v>1330000</v>
      </c>
    </row>
    <row r="122" spans="1:7" s="12" customFormat="1" ht="28.5">
      <c r="A122" s="19" t="s">
        <v>9</v>
      </c>
      <c r="B122" s="20" t="s">
        <v>28</v>
      </c>
      <c r="C122" s="50" t="s">
        <v>127</v>
      </c>
      <c r="D122" s="41">
        <v>108300</v>
      </c>
      <c r="E122" s="42"/>
      <c r="F122" s="41"/>
      <c r="G122" s="47">
        <v>36100</v>
      </c>
    </row>
    <row r="123" spans="1:7" s="12" customFormat="1" ht="28.5">
      <c r="A123" s="19" t="s">
        <v>9</v>
      </c>
      <c r="B123" s="20" t="s">
        <v>28</v>
      </c>
      <c r="C123" s="50" t="s">
        <v>129</v>
      </c>
      <c r="D123" s="41"/>
      <c r="E123" s="42"/>
      <c r="F123" s="41"/>
      <c r="G123" s="47">
        <v>72200</v>
      </c>
    </row>
    <row r="124" spans="1:7" s="22" customFormat="1" ht="30">
      <c r="A124" s="4" t="s">
        <v>39</v>
      </c>
      <c r="B124" s="43" t="s">
        <v>37</v>
      </c>
      <c r="C124" s="43"/>
      <c r="D124" s="40">
        <f>SUM(D125:D131)</f>
        <v>9001000</v>
      </c>
      <c r="E124" s="40"/>
      <c r="F124" s="40">
        <f>SUM(F125:F131)</f>
        <v>5405674</v>
      </c>
      <c r="G124" s="40">
        <f>SUM(G125:G131)</f>
        <v>3595326</v>
      </c>
    </row>
    <row r="125" spans="1:7" s="38" customFormat="1" ht="28.5">
      <c r="A125" s="19" t="s">
        <v>7</v>
      </c>
      <c r="B125" s="20" t="s">
        <v>25</v>
      </c>
      <c r="C125" s="50" t="s">
        <v>42</v>
      </c>
      <c r="D125" s="41">
        <v>4201000</v>
      </c>
      <c r="E125" s="42">
        <f>100-(F125/D125)*100</f>
        <v>13.330159485836703</v>
      </c>
      <c r="F125" s="41">
        <v>3641000</v>
      </c>
      <c r="G125" s="41">
        <v>560000</v>
      </c>
    </row>
    <row r="126" spans="1:7" s="38" customFormat="1" ht="28.5">
      <c r="A126" s="19" t="s">
        <v>7</v>
      </c>
      <c r="B126" s="20" t="s">
        <v>25</v>
      </c>
      <c r="C126" s="50" t="s">
        <v>67</v>
      </c>
      <c r="D126" s="41">
        <v>350000</v>
      </c>
      <c r="E126" s="42">
        <f>100-(F126/D126)*100</f>
        <v>57.142857142857146</v>
      </c>
      <c r="F126" s="41">
        <f>150000</f>
        <v>150000</v>
      </c>
      <c r="G126" s="47">
        <v>200000</v>
      </c>
    </row>
    <row r="127" spans="1:7" s="38" customFormat="1" ht="42.75">
      <c r="A127" s="19" t="s">
        <v>9</v>
      </c>
      <c r="B127" s="20" t="s">
        <v>28</v>
      </c>
      <c r="C127" s="50" t="s">
        <v>151</v>
      </c>
      <c r="D127" s="41">
        <v>2200000</v>
      </c>
      <c r="E127" s="42">
        <f>100-(F127/D127)*100</f>
        <v>48.10909090909091</v>
      </c>
      <c r="F127" s="41">
        <f>D127-G127-G128</f>
        <v>1141600</v>
      </c>
      <c r="G127" s="41">
        <v>352800</v>
      </c>
    </row>
    <row r="128" spans="1:7" s="38" customFormat="1" ht="42.75">
      <c r="A128" s="19" t="s">
        <v>9</v>
      </c>
      <c r="B128" s="20" t="s">
        <v>28</v>
      </c>
      <c r="C128" s="50" t="s">
        <v>130</v>
      </c>
      <c r="D128" s="41"/>
      <c r="E128" s="42"/>
      <c r="F128" s="41"/>
      <c r="G128" s="41">
        <v>705600</v>
      </c>
    </row>
    <row r="129" spans="1:7" s="38" customFormat="1" ht="57">
      <c r="A129" s="19" t="s">
        <v>9</v>
      </c>
      <c r="B129" s="20" t="s">
        <v>28</v>
      </c>
      <c r="C129" s="50" t="s">
        <v>131</v>
      </c>
      <c r="D129" s="41">
        <v>2250000</v>
      </c>
      <c r="E129" s="42">
        <f>100-(F129/D129)*100</f>
        <v>78.97448888888889</v>
      </c>
      <c r="F129" s="41">
        <f>D129-G129-G131-G130</f>
        <v>473074</v>
      </c>
      <c r="G129" s="41">
        <f>575000+51926-106926</f>
        <v>520000</v>
      </c>
    </row>
    <row r="130" spans="1:7" s="38" customFormat="1" ht="57">
      <c r="A130" s="19" t="s">
        <v>9</v>
      </c>
      <c r="B130" s="20" t="s">
        <v>28</v>
      </c>
      <c r="C130" s="50" t="s">
        <v>142</v>
      </c>
      <c r="D130" s="41"/>
      <c r="E130" s="42"/>
      <c r="F130" s="41"/>
      <c r="G130" s="41">
        <v>106926</v>
      </c>
    </row>
    <row r="131" spans="1:7" s="38" customFormat="1" ht="42.75">
      <c r="A131" s="19" t="s">
        <v>9</v>
      </c>
      <c r="B131" s="20" t="s">
        <v>28</v>
      </c>
      <c r="C131" s="50" t="s">
        <v>132</v>
      </c>
      <c r="D131" s="41"/>
      <c r="E131" s="42"/>
      <c r="F131" s="41"/>
      <c r="G131" s="47">
        <v>1150000</v>
      </c>
    </row>
    <row r="132" spans="1:7" s="22" customFormat="1" ht="30">
      <c r="A132" s="13" t="s">
        <v>93</v>
      </c>
      <c r="B132" s="14" t="s">
        <v>76</v>
      </c>
      <c r="C132" s="51"/>
      <c r="D132" s="40">
        <f>D133</f>
        <v>15046576</v>
      </c>
      <c r="E132" s="45"/>
      <c r="F132" s="40">
        <f>F133</f>
        <v>14476700</v>
      </c>
      <c r="G132" s="40">
        <f>G133</f>
        <v>400000</v>
      </c>
    </row>
    <row r="133" spans="1:7" s="38" customFormat="1" ht="14.25">
      <c r="A133" s="19" t="s">
        <v>7</v>
      </c>
      <c r="B133" s="20" t="s">
        <v>25</v>
      </c>
      <c r="C133" s="50" t="s">
        <v>77</v>
      </c>
      <c r="D133" s="41">
        <v>15046576</v>
      </c>
      <c r="E133" s="42">
        <f>100-(F133/D133)*100</f>
        <v>3.7874131629681074</v>
      </c>
      <c r="F133" s="41">
        <f>D133-G133-169876</f>
        <v>14476700</v>
      </c>
      <c r="G133" s="47">
        <f>900000-500000</f>
        <v>400000</v>
      </c>
    </row>
    <row r="134" spans="1:7" s="16" customFormat="1" ht="14.25" customHeight="1">
      <c r="A134" s="13"/>
      <c r="B134" s="14"/>
      <c r="C134" s="14" t="s">
        <v>27</v>
      </c>
      <c r="D134" s="40">
        <f>D13+D14+D54+D74+D106+D112+D124+D132</f>
        <v>2271227494</v>
      </c>
      <c r="E134" s="40"/>
      <c r="F134" s="40">
        <f>F13+F14+F54+F74+F106+F112+F124+F132</f>
        <v>1656006823</v>
      </c>
      <c r="G134" s="40">
        <f>G13+G14+G54+G74+G106+G112+G124+G132</f>
        <v>361500504</v>
      </c>
    </row>
    <row r="135" spans="1:7" ht="12.75">
      <c r="A135" s="24"/>
      <c r="B135" s="25"/>
      <c r="C135" s="26"/>
      <c r="D135" s="27"/>
      <c r="E135" s="28"/>
      <c r="F135" s="27"/>
      <c r="G135" s="48"/>
    </row>
    <row r="136" spans="1:7" s="7" customFormat="1" ht="20.25">
      <c r="A136" s="29" t="s">
        <v>0</v>
      </c>
      <c r="B136" s="30"/>
      <c r="D136" s="31" t="s">
        <v>103</v>
      </c>
      <c r="E136" s="32"/>
      <c r="F136" s="31"/>
      <c r="G136" s="33"/>
    </row>
    <row r="137" spans="1:6" ht="12.75">
      <c r="A137" s="34"/>
      <c r="B137" s="35"/>
      <c r="D137" s="10"/>
      <c r="E137" s="36"/>
      <c r="F137" s="37"/>
    </row>
    <row r="140" s="39" customFormat="1" ht="18.75"/>
    <row r="141" s="39" customFormat="1" ht="18.75"/>
    <row r="142" s="39" customFormat="1" ht="18.75"/>
    <row r="143" s="39" customFormat="1" ht="18.75">
      <c r="G143" s="53"/>
    </row>
    <row r="144" s="39" customFormat="1" ht="18.75"/>
    <row r="145" s="39" customFormat="1" ht="18.75"/>
    <row r="146" s="39" customFormat="1" ht="18.75"/>
    <row r="147" s="39" customFormat="1" ht="18.75"/>
  </sheetData>
  <mergeCells count="8">
    <mergeCell ref="H11:I11"/>
    <mergeCell ref="G11:G12"/>
    <mergeCell ref="A5:F5"/>
    <mergeCell ref="A6:F6"/>
    <mergeCell ref="C11:C12"/>
    <mergeCell ref="E11:E12"/>
    <mergeCell ref="D11:D12"/>
    <mergeCell ref="F11:F12"/>
  </mergeCells>
  <printOptions/>
  <pageMargins left="0.7874015748031497" right="0.3937007874015748" top="1.1811023622047245" bottom="0.7874015748031497" header="0.5118110236220472" footer="0.5118110236220472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 copy</dc:creator>
  <cp:keywords/>
  <dc:description/>
  <cp:lastModifiedBy>Ткачук С.В.</cp:lastModifiedBy>
  <cp:lastPrinted>2006-10-16T07:10:00Z</cp:lastPrinted>
  <dcterms:created xsi:type="dcterms:W3CDTF">2002-10-18T10:57:55Z</dcterms:created>
  <dcterms:modified xsi:type="dcterms:W3CDTF">2006-10-24T09:57:08Z</dcterms:modified>
  <cp:category/>
  <cp:version/>
  <cp:contentType/>
  <cp:contentStatus/>
</cp:coreProperties>
</file>