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835" tabRatio="601" activeTab="0"/>
  </bookViews>
  <sheets>
    <sheet name="Місто" sheetId="1" r:id="rId1"/>
  </sheets>
  <definedNames>
    <definedName name="_xlnm.Print_Area" localSheetId="0">'Місто'!$A$1:$N$223</definedName>
  </definedNames>
  <calcPr fullCalcOnLoad="1"/>
</workbook>
</file>

<file path=xl/sharedStrings.xml><?xml version="1.0" encoding="utf-8"?>
<sst xmlns="http://schemas.openxmlformats.org/spreadsheetml/2006/main" count="386" uniqueCount="239">
  <si>
    <t>Програма роботи й розвитку газети Запорізької міської ради "Запорозька Січ" на 2007-2009 роки</t>
  </si>
  <si>
    <t>Програма висвітлення діяльності Запорізької міської ради та її виконавчих органів на 2007-2009 роки</t>
  </si>
  <si>
    <t>Програма фінансової підтримки Запорізького комунального підприємства міського електротранспорту "Запоріжелектротранс" на 2007-2009 роки</t>
  </si>
  <si>
    <t>Програма земельної реформи у місті Запоріжжя на 2007-2009 роки</t>
  </si>
  <si>
    <t>Програма охорони земель міста відповідно до проектів землеустрою</t>
  </si>
  <si>
    <t>Програма по похованню померлих безрідних та невідомих громадян міста на 2007-2009 роки</t>
  </si>
  <si>
    <t>Програма благоустрою міста на 2007-2009 роки</t>
  </si>
  <si>
    <t>Програма реконструкції, ремонту і утримання автомобільних доріг на 2007-2009 роки</t>
  </si>
  <si>
    <t>Програма про посилення контролю за дотриманням природоохоронного законодавства на 2007-2009 роки</t>
  </si>
  <si>
    <t>Програма розвитку та підтримки малого підприємництва у м.Запоріжжі на 2007-2009 роки</t>
  </si>
  <si>
    <t>Фінансова підтримка громадських організацій інвалідів та ветеранів війни та праці</t>
  </si>
  <si>
    <t>Програма "Цукровий діабет" та лікування нецукрового діабету</t>
  </si>
  <si>
    <t>Програма проведення заходів щодо запобігання та ліквідації надзвичайних ситуацій техногенного та природного характеру, захисту населення і території міста Запоріжжя на 2007-2009 роки</t>
  </si>
  <si>
    <t>Відділ по роботі з документами дозвільного характеру міської ради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</si>
  <si>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</si>
  <si>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Видатки загального фонду</t>
  </si>
  <si>
    <t>Видатки спеціального фонду</t>
  </si>
  <si>
    <t>Всього</t>
  </si>
  <si>
    <t>поточні (код 1000)</t>
  </si>
  <si>
    <t>з них: оплата праці (код 1110)</t>
  </si>
  <si>
    <t>оплата за енергоносії (код 1160)</t>
  </si>
  <si>
    <t>Капітальні (код 2000)</t>
  </si>
  <si>
    <t>З них: Бюджет розвитку</t>
  </si>
  <si>
    <t>010116</t>
  </si>
  <si>
    <t>Органи місцевого самоврядування</t>
  </si>
  <si>
    <t>070000</t>
  </si>
  <si>
    <t>Освіта</t>
  </si>
  <si>
    <t>070201</t>
  </si>
  <si>
    <t>070401</t>
  </si>
  <si>
    <t>Позашкільні заклади освіти, заходи із позашкільної роботи з дітьми</t>
  </si>
  <si>
    <t>070802</t>
  </si>
  <si>
    <t>070804</t>
  </si>
  <si>
    <t>070805</t>
  </si>
  <si>
    <t>080000</t>
  </si>
  <si>
    <t>Охорона здоров'я</t>
  </si>
  <si>
    <t>080101</t>
  </si>
  <si>
    <t>Лікарні</t>
  </si>
  <si>
    <t>080300</t>
  </si>
  <si>
    <t>080500</t>
  </si>
  <si>
    <t>Загальні і спеціалізовані стоматологічні поліклініки</t>
  </si>
  <si>
    <t>080704</t>
  </si>
  <si>
    <t>081002</t>
  </si>
  <si>
    <t>081003</t>
  </si>
  <si>
    <t>081004</t>
  </si>
  <si>
    <t>Централізовані бухгалтерії</t>
  </si>
  <si>
    <t>090412</t>
  </si>
  <si>
    <t>091103</t>
  </si>
  <si>
    <t>091204</t>
  </si>
  <si>
    <t>Територіальні центри і відділення соціальної допомоги на дому</t>
  </si>
  <si>
    <t>Капітальний ремонт житлового фонду комунальної власності</t>
  </si>
  <si>
    <t>110000</t>
  </si>
  <si>
    <t xml:space="preserve">Культура </t>
  </si>
  <si>
    <t>Театри</t>
  </si>
  <si>
    <t>Бібліотеки</t>
  </si>
  <si>
    <t>Школи естетичного виховання дітей</t>
  </si>
  <si>
    <t xml:space="preserve">Інші культурно-освітні заклади та заходи </t>
  </si>
  <si>
    <t>Фізична кільтура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</si>
  <si>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</si>
  <si>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</si>
  <si>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</si>
  <si>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180404</t>
  </si>
  <si>
    <t>Підтримка малого та середнього підприємництва</t>
  </si>
  <si>
    <t>210105</t>
  </si>
  <si>
    <t xml:space="preserve">Заходи з організації рятування на водах </t>
  </si>
  <si>
    <t>240900</t>
  </si>
  <si>
    <t>250404</t>
  </si>
  <si>
    <t xml:space="preserve">Інші видатки </t>
  </si>
  <si>
    <t>250301</t>
  </si>
  <si>
    <t>Кошти, що передаються до Державного бюджету</t>
  </si>
  <si>
    <t>Дошкільні заклади освіти</t>
  </si>
  <si>
    <t>070101</t>
  </si>
  <si>
    <t>080203</t>
  </si>
  <si>
    <t>Пологові будинки</t>
  </si>
  <si>
    <t>РАЗОМ</t>
  </si>
  <si>
    <t>170102</t>
  </si>
  <si>
    <t>170602</t>
  </si>
  <si>
    <t>Виконавчий комітет міської ради</t>
  </si>
  <si>
    <t>Головне управління архітектури та містобудування міської ради</t>
  </si>
  <si>
    <t>Управління житлового господарства міської ради</t>
  </si>
  <si>
    <t>Управління комунального господарства міської ради</t>
  </si>
  <si>
    <t>Управління з питань екології міської ради</t>
  </si>
  <si>
    <t>Управління праці та соціального захисту населення міської ради</t>
  </si>
  <si>
    <t>Управління культури міської ради</t>
  </si>
  <si>
    <t>Управління охорони здоров'я міської ради</t>
  </si>
  <si>
    <t>Управління з питань фізичної культури, спорту та туризму міської ради</t>
  </si>
  <si>
    <t>Комітет у справах сім'ї та молоді міської ради</t>
  </si>
  <si>
    <t>Управління комунальної власності міської ради</t>
  </si>
  <si>
    <t>Відділ реєстрації та єдиного реєстру міської ради</t>
  </si>
  <si>
    <t>Управління у справах приватизації міської ради</t>
  </si>
  <si>
    <t>Управління з питань надзвичайних ситуацій та цивільного захисту населення міської ради</t>
  </si>
  <si>
    <t>Фінансове управління міської ради</t>
  </si>
  <si>
    <t>Інші видатки</t>
  </si>
  <si>
    <t>Управління транспорту та зв'язку міської ради</t>
  </si>
  <si>
    <t xml:space="preserve"> Додаток 3.1.                           </t>
  </si>
  <si>
    <t>061002</t>
  </si>
  <si>
    <t>090206</t>
  </si>
  <si>
    <t>091209</t>
  </si>
  <si>
    <t>Кошти, передані із загального фонду бюджету до бюджету розвитку (спеціальний фонд)</t>
  </si>
  <si>
    <t>Видатки всього</t>
  </si>
  <si>
    <t>Центри здоров'я і заходи у сфері  санітарної освіти</t>
  </si>
  <si>
    <t>090203</t>
  </si>
  <si>
    <t xml:space="preserve">Інші видатки на соціальний захист населення </t>
  </si>
  <si>
    <t>Інші пільги ветеранам військової служби та ветеранам органів внутрішніх справ</t>
  </si>
  <si>
    <t>Цільові фонди, утворені органами місцевого самоврядування</t>
  </si>
  <si>
    <t>в тому числі</t>
  </si>
  <si>
    <t>081009</t>
  </si>
  <si>
    <t>Обслуговування внутрішнього боргу</t>
  </si>
  <si>
    <t xml:space="preserve"> до рішення  міської ради</t>
  </si>
  <si>
    <t>Секретар ради</t>
  </si>
  <si>
    <t>081</t>
  </si>
  <si>
    <t>241</t>
  </si>
  <si>
    <t>240601</t>
  </si>
  <si>
    <t>150101</t>
  </si>
  <si>
    <t>Капітальні вкладення</t>
  </si>
  <si>
    <t>250311</t>
  </si>
  <si>
    <t>250306</t>
  </si>
  <si>
    <t>130112</t>
  </si>
  <si>
    <t>Головне економічне управління міської ради</t>
  </si>
  <si>
    <t>Програма компенсації пільгового проїзду окремих категорій громадян залізничним транспортом</t>
  </si>
  <si>
    <t>Програма компенсації пільгового проїзду окремих категорій громадян річковим транспортом</t>
  </si>
  <si>
    <t>Програма на фінансування видатків на погашення витрат, пов'язаних з оформленням кредиту комунальним підприємтсвом "Експлуатаційне лінійне управління автомобільних шляхів"</t>
  </si>
  <si>
    <t>230100</t>
  </si>
  <si>
    <t>Програма по забезпеченню безпеки руху на вулично-шляховій мережі та залізничних переїздах м.Запоріжжя</t>
  </si>
  <si>
    <t>Міська комплексна програма соціального захисту населення м.Запоріжжя</t>
  </si>
  <si>
    <t>250315</t>
  </si>
  <si>
    <t>006</t>
  </si>
  <si>
    <t>190</t>
  </si>
  <si>
    <t>100</t>
  </si>
  <si>
    <t>211</t>
  </si>
  <si>
    <t>020</t>
  </si>
  <si>
    <t>050</t>
  </si>
  <si>
    <t>030</t>
  </si>
  <si>
    <t>150</t>
  </si>
  <si>
    <t>060</t>
  </si>
  <si>
    <t>240</t>
  </si>
  <si>
    <t>070</t>
  </si>
  <si>
    <t>160</t>
  </si>
  <si>
    <t>220</t>
  </si>
  <si>
    <t>230</t>
  </si>
  <si>
    <t>091101</t>
  </si>
  <si>
    <t>091102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</si>
  <si>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</si>
  <si>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</si>
  <si>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Загальноосвітні школи (в т.ч.школа-дитячий садок, інтернат при школі), спеціалізовані школи, ліцеї, гімназії, колегіуми)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</si>
  <si>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</si>
  <si>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</t>
  </si>
  <si>
    <t>Групи централізованого господарського обслуговування</t>
  </si>
  <si>
    <t>Поліклініки і амбулаторії (крім спеціалізованих поліклінік та загальних і спеціалізованих стоматологічних поліклінік)</t>
  </si>
  <si>
    <t>Інші заходи по охороні здоров'я</t>
  </si>
  <si>
    <t>Служби технічного нагляду за будівництвом та капітальним ремонтом</t>
  </si>
  <si>
    <t>Інші пільги ветеранам війни та праці, реабілітованим громадянам, які стали інвалідами внаслідок репресій або є пенсіонерами</t>
  </si>
  <si>
    <t>Палаци і будинки культури, клуби та інші заклади клубного типу</t>
  </si>
  <si>
    <t>Запобігання та ліквідація надзвичайних ситуацій та наслідків стихійного лиха</t>
  </si>
  <si>
    <t>Охорона та раціональне використання природних ресурсів</t>
  </si>
  <si>
    <t>Дотація вирівнювання бюджету Тепличної селищної ради</t>
  </si>
  <si>
    <t>Інші дотації</t>
  </si>
  <si>
    <t>150121</t>
  </si>
  <si>
    <t>Заходи з упередження аварій та запобігання техногенних катастроф у житлово-комунальному господарстві та інших аварійних об'єктах комунальної власності</t>
  </si>
  <si>
    <t>Програма на погашення заборгованості по компенсації пільгового проїзду окремих категорій громадян річковим транспортом в навігацію 2003 року</t>
  </si>
  <si>
    <t>Програма компенсації пільгового проїзду учнів середніх загальноосвітніх навчальних закладів, учнів професійно-технічних навчальних закладів та студентів вищих навчальних закладів І-ІV рівнів акредитації денної форми навчання у міському електротранспорті</t>
  </si>
  <si>
    <t>Управління освіти і науки міської ради</t>
  </si>
  <si>
    <t>Програма матеріальної підтримки обдарованої молоді</t>
  </si>
  <si>
    <t>180409</t>
  </si>
  <si>
    <t>Внески органів місцевого самоврядування у статутні фонди суб'єктів підприємницької діяльності</t>
  </si>
  <si>
    <t>091108</t>
  </si>
  <si>
    <t>Програма ремонту внутрішньоквартальних шляхів</t>
  </si>
  <si>
    <t>150122</t>
  </si>
  <si>
    <t>Інвестиційні проекти</t>
  </si>
  <si>
    <t>090417</t>
  </si>
  <si>
    <t>Витрати на поховання учасників бойових дій</t>
  </si>
  <si>
    <t>Забезпечення діяльності депутатів міської ради</t>
  </si>
  <si>
    <t xml:space="preserve">                                                               Назва головного розпорядника              Назва підрозділу бюджетної класифікації</t>
  </si>
  <si>
    <t>КВК/      КФКВ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</si>
  <si>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</si>
  <si>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</si>
  <si>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Програма погашення заборгованості управління комунального господарства міської ради перед управлінням житлового господарства міської ради, яка виникла внаслідок передачи векселя</t>
  </si>
  <si>
    <t>(грн.)</t>
  </si>
  <si>
    <t>Капітальний ремонт житлового фонду об'єднань співвласників багатоквартирних будинків</t>
  </si>
  <si>
    <t>100103</t>
  </si>
  <si>
    <t>Дотація житлово-комунальному господарству</t>
  </si>
  <si>
    <t xml:space="preserve">Програма раціонального використання території та комплексного містобудівного розвитку міста </t>
  </si>
  <si>
    <t>Утримання центрів соціальних служб для сім'ї, дітей та молоді</t>
  </si>
  <si>
    <t>Соціальні програми і заходи державних органів у справах сім'ї, дітей та молоді</t>
  </si>
  <si>
    <t>070808</t>
  </si>
  <si>
    <t>Допомога дітям-сиротам та дітям, позбавленим батьківського піклування, яким виповнюється 18 років</t>
  </si>
  <si>
    <t>070402</t>
  </si>
  <si>
    <t>Заходи з оздоровлення та відпочинку дітей (крім заходів з реалізації регіональних програм відпочинку та оздоровлення дітей)</t>
  </si>
  <si>
    <t>Програма компенсації пільгового проїзду студентів вищих навчальних закладів І-ІV рівнів акредитації денної форми навчання та учнів професійно-технічних навчальних закладів у міському електротранспорті</t>
  </si>
  <si>
    <t>Програма утримання житлового фонду комунальної власності</t>
  </si>
  <si>
    <t>083</t>
  </si>
  <si>
    <t>Капітальний ремонт житлового фонду ЖБК</t>
  </si>
  <si>
    <t>170302</t>
  </si>
  <si>
    <t>Компенсаційні виплати за пільговий проїзд окремих категорій громадян на залізничному транспорті</t>
  </si>
  <si>
    <t>200700</t>
  </si>
  <si>
    <t>170203</t>
  </si>
  <si>
    <t>Управління розвитку підприємництва, торгівлі та послуг міської ради</t>
  </si>
  <si>
    <t>Програми і заходи центрів соціальних служб для сім'ї, дітей та молоді</t>
  </si>
  <si>
    <t>250344</t>
  </si>
  <si>
    <t>Субвенція до державного бюджету на виконання програм соціально-економічного та культурного розвитку регіонів</t>
  </si>
  <si>
    <t>Програма участі депутатів міської ради, як представників інтересів жителів виборчих округів, у поліпшенні житлового фонду, зовнішнього вигляду міста та у розвитку соціально-культурної інфраструктури міста</t>
  </si>
  <si>
    <t>150107</t>
  </si>
  <si>
    <t>Житлове будівництво і придбання житла  військовослужбовцям, особам рядового і начальницького складу кримінально-виконавчої системи та органів внутрішніх справ, в тому числі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виконня ними службових обов'язків, а також учасникам бойових дій в Афганістані та военних конфліктів у зарубіжних країнах</t>
  </si>
  <si>
    <t>150115</t>
  </si>
  <si>
    <t>Завершення проектів газифікації сільських населених пунктів з високим ступенем готовності</t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</si>
  <si>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</si>
  <si>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</si>
  <si>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110206</t>
  </si>
  <si>
    <t>100501</t>
  </si>
  <si>
    <t>Погашення зобов'язань держави за знеціненими грошовими заощадженнями громадян в установах Ощадного ьанку колишнього СРСР шляхом погашення заборгованості за житлово-комунальні послуги</t>
  </si>
  <si>
    <t>170603</t>
  </si>
  <si>
    <t>Цільові фонди, утворені органами місцевого самоврядування, в тому числі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</si>
  <si>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</si>
  <si>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</si>
  <si>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070803</t>
  </si>
  <si>
    <t>Сужби технічного нагляду за будівництвом і капітальним ремонтом</t>
  </si>
  <si>
    <t>Фінансування заходів по програмі зайнятості населення м.Запоріжжя на 2006 рік</t>
  </si>
  <si>
    <t>150201</t>
  </si>
  <si>
    <t>Збереження, розвиток, реконструкція та реставрація пам'яток історії та культури</t>
  </si>
  <si>
    <t>Видатки за рахунок субвенції з державного бюджету на підготовку та проведення експерименту по впровадженню соціальних стандартів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</si>
  <si>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</si>
  <si>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104</t>
  </si>
  <si>
    <t>250203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</si>
  <si>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</si>
  <si>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</si>
  <si>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Розподіл видатків міського бюджету на 2007 рік за головними розпорядниками коштів"</t>
  </si>
  <si>
    <t>Компенсаційні виплати на пільговий проїзд автомобільним транспортом окремих категорій громадян</t>
  </si>
  <si>
    <t>Компенсаційні виплати за пільговий проїзд окремих категорій громадян на  водному транспорті</t>
  </si>
  <si>
    <t>Компенсаційні виплати на пільговий проїзд електротранспортом окремих категорій громадян</t>
  </si>
  <si>
    <t>Видатки на запобігання та ліквідацію надзвичайних ситуацій та наслідків стихійного лиха (комунальна спеціальна воєнізована аврійно-рятувальна служба)</t>
  </si>
  <si>
    <t>Ю.В.Каптюх</t>
  </si>
  <si>
    <t>Програма "Спеціалізований депутатський фонд на 2007 рік"</t>
  </si>
  <si>
    <t>Програма забезпечення громадської безпеки і профілактики злочинності у м.Запоріжжі</t>
  </si>
  <si>
    <t>Програма забезпечення участі Запорізької міської ради в Асоціації міст України та громад на 2007-2009 роки</t>
  </si>
  <si>
    <t xml:space="preserve"> _____________ № _____</t>
  </si>
  <si>
    <t>Програма матеріального заохочення Почесних громадян міста Запоріжжя 2007-2009 роки</t>
  </si>
  <si>
    <t>Програма "Освітлення та технічне обслуговування архітектурно-декоративного  обладнання на баштах будинків м.Запоріжжя на 2007-2009 роки"</t>
  </si>
  <si>
    <t>Програма поточного ремонту та технічного обслуговування засобів регулювання дорожнього руху в м.Запоріжжя на 2007-2009 роки</t>
  </si>
  <si>
    <t>080</t>
  </si>
  <si>
    <t>06.03.2007 №7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</si>
</sst>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)"/>
    <numFmt numFmtId="174" formatCode="00000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"/>
    <numFmt numFmtId="184" formatCode="0.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0.00000"/>
    <numFmt numFmtId="189" formatCode="00000\-0000"/>
    <numFmt numFmtId="190" formatCode="_-* #,##0.0_р_._-;\-* #,##0.0_р_._-;_-* &quot;-&quot;??_р_._-;_-@_-"/>
    <numFmt numFmtId="191" formatCode="_-* #,##0_р_._-;\-* #,##0_р_._-;_-* &quot;-&quot;??_р_._-;_-@_-"/>
    <numFmt numFmtId="192" formatCode="_-* #,##0.0_р_._-;\-* #,##0.0_р_._-;_-* &quot;-&quot;?_р_._-;_-@_-"/>
    <numFmt numFmtId="193" formatCode="#,##0.000_р_."/>
  </numFmts>
  <fonts count="8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83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0" fillId="0" borderId="0" xfId="0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0" fillId="2" borderId="2" xfId="0" applyFont="1" applyFill="1" applyBorder="1" applyAlignment="1">
      <alignment horizontal="left" wrapText="1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right"/>
    </xf>
    <xf numFmtId="1" fontId="0" fillId="2" borderId="0" xfId="0" applyNumberFormat="1" applyFont="1" applyFill="1" applyAlignment="1">
      <alignment/>
    </xf>
    <xf numFmtId="49" fontId="0" fillId="2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183" fontId="4" fillId="0" borderId="0" xfId="0" applyNumberFormat="1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2"/>
  <sheetViews>
    <sheetView showZeros="0" tabSelected="1" view="pageBreakPreview" zoomScale="75" zoomScaleNormal="75" zoomScaleSheetLayoutView="75" workbookViewId="0" topLeftCell="A3">
      <pane xSplit="2" ySplit="6" topLeftCell="I9" activePane="bottomRight" state="frozen"/>
      <selection pane="topLeft" activeCell="A3" sqref="A3"/>
      <selection pane="topRight" activeCell="E3" sqref="E3"/>
      <selection pane="bottomLeft" activeCell="A11" sqref="A11"/>
      <selection pane="bottomRight" activeCell="M3" sqref="M3"/>
    </sheetView>
  </sheetViews>
  <sheetFormatPr defaultColWidth="9.00390625" defaultRowHeight="12.75"/>
  <cols>
    <col min="1" max="1" width="8.625" style="1" customWidth="1"/>
    <col min="2" max="2" width="34.375" style="0" customWidth="1"/>
    <col min="3" max="3" width="12.125" style="0" customWidth="1"/>
    <col min="4" max="4" width="11.75390625" style="0" customWidth="1"/>
    <col min="5" max="5" width="12.875" style="0" customWidth="1"/>
    <col min="6" max="6" width="10.625" style="0" customWidth="1"/>
    <col min="7" max="7" width="11.375" style="0" customWidth="1"/>
    <col min="8" max="8" width="11.625" style="0" bestFit="1" customWidth="1"/>
    <col min="9" max="9" width="12.75390625" style="0" bestFit="1" customWidth="1"/>
    <col min="10" max="10" width="9.25390625" style="0" customWidth="1"/>
    <col min="11" max="11" width="10.00390625" style="0" customWidth="1"/>
    <col min="12" max="12" width="11.375" style="0" customWidth="1"/>
    <col min="13" max="13" width="11.25390625" style="0" customWidth="1"/>
    <col min="14" max="14" width="15.625" style="0" customWidth="1"/>
    <col min="15" max="15" width="9.375" style="0" customWidth="1"/>
  </cols>
  <sheetData>
    <row r="1" spans="7:14" ht="18">
      <c r="G1" s="71"/>
      <c r="H1" s="71"/>
      <c r="I1" s="71"/>
      <c r="L1" s="71" t="s">
        <v>93</v>
      </c>
      <c r="M1" s="71"/>
      <c r="N1" s="71"/>
    </row>
    <row r="2" spans="7:14" ht="18">
      <c r="G2" s="71"/>
      <c r="H2" s="71"/>
      <c r="I2" s="71"/>
      <c r="L2" s="71" t="s">
        <v>107</v>
      </c>
      <c r="M2" s="71"/>
      <c r="N2" s="71"/>
    </row>
    <row r="3" spans="7:14" ht="18">
      <c r="G3" s="71"/>
      <c r="H3" s="71"/>
      <c r="I3" s="71"/>
      <c r="L3" s="14" t="s">
        <v>233</v>
      </c>
      <c r="M3" s="14" t="s">
        <v>238</v>
      </c>
      <c r="N3" s="7"/>
    </row>
    <row r="4" spans="1:13" ht="18">
      <c r="A4" s="72" t="s">
        <v>224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3:14" ht="18">
      <c r="C5" s="27"/>
      <c r="D5" s="27"/>
      <c r="E5" s="27"/>
      <c r="F5" s="27"/>
      <c r="G5" s="27"/>
      <c r="H5" s="27"/>
      <c r="I5" s="27"/>
      <c r="J5" s="27"/>
      <c r="K5" s="2"/>
      <c r="L5" s="2"/>
      <c r="M5" s="66" t="s">
        <v>176</v>
      </c>
      <c r="N5" s="66"/>
    </row>
    <row r="6" spans="1:14" s="7" customFormat="1" ht="12.75">
      <c r="A6" s="67" t="s">
        <v>172</v>
      </c>
      <c r="B6" s="68" t="s">
        <v>171</v>
      </c>
      <c r="C6" s="70" t="s">
        <v>15</v>
      </c>
      <c r="D6" s="70"/>
      <c r="E6" s="70"/>
      <c r="F6" s="70"/>
      <c r="G6" s="70"/>
      <c r="H6" s="70" t="s">
        <v>16</v>
      </c>
      <c r="I6" s="70"/>
      <c r="J6" s="70"/>
      <c r="K6" s="70"/>
      <c r="L6" s="70"/>
      <c r="M6" s="70"/>
      <c r="N6" s="70" t="s">
        <v>73</v>
      </c>
    </row>
    <row r="7" spans="1:14" s="7" customFormat="1" ht="63.75">
      <c r="A7" s="67"/>
      <c r="B7" s="69"/>
      <c r="C7" s="8" t="s">
        <v>17</v>
      </c>
      <c r="D7" s="3" t="s">
        <v>18</v>
      </c>
      <c r="E7" s="3" t="s">
        <v>19</v>
      </c>
      <c r="F7" s="3" t="s">
        <v>20</v>
      </c>
      <c r="G7" s="3" t="s">
        <v>21</v>
      </c>
      <c r="H7" s="8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70"/>
    </row>
    <row r="8" spans="1:14" s="7" customFormat="1" ht="12.75">
      <c r="A8" s="1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</row>
    <row r="9" spans="1:16" s="38" customFormat="1" ht="12.75">
      <c r="A9" s="37" t="s">
        <v>125</v>
      </c>
      <c r="B9" s="39" t="s">
        <v>76</v>
      </c>
      <c r="C9" s="50">
        <f aca="true" t="shared" si="0" ref="C9:M9">C10+C11+C12+C13+C14+C17+C20+C15+C24+C16</f>
        <v>24130863</v>
      </c>
      <c r="D9" s="50">
        <f t="shared" si="0"/>
        <v>20600863</v>
      </c>
      <c r="E9" s="50">
        <f t="shared" si="0"/>
        <v>3124679</v>
      </c>
      <c r="F9" s="50">
        <f t="shared" si="0"/>
        <v>664600</v>
      </c>
      <c r="G9" s="50">
        <f t="shared" si="0"/>
        <v>3530000</v>
      </c>
      <c r="H9" s="50">
        <f t="shared" si="0"/>
        <v>12878500</v>
      </c>
      <c r="I9" s="50">
        <f t="shared" si="0"/>
        <v>11778500</v>
      </c>
      <c r="J9" s="50">
        <f t="shared" si="0"/>
        <v>0</v>
      </c>
      <c r="K9" s="50">
        <f t="shared" si="0"/>
        <v>89175</v>
      </c>
      <c r="L9" s="50">
        <f t="shared" si="0"/>
        <v>1100000</v>
      </c>
      <c r="M9" s="50">
        <f t="shared" si="0"/>
        <v>0</v>
      </c>
      <c r="N9" s="49">
        <f aca="true" t="shared" si="1" ref="N9:N105">C9+H9</f>
        <v>37009363</v>
      </c>
      <c r="O9" s="51"/>
      <c r="P9" s="51"/>
    </row>
    <row r="10" spans="1:16" s="7" customFormat="1" ht="12.75">
      <c r="A10" s="15" t="s">
        <v>23</v>
      </c>
      <c r="B10" s="17" t="s">
        <v>24</v>
      </c>
      <c r="C10" s="43">
        <f>D10+G10</f>
        <v>10534413</v>
      </c>
      <c r="D10" s="43">
        <f>7204413+50000</f>
        <v>7254413</v>
      </c>
      <c r="E10" s="43">
        <v>3124679</v>
      </c>
      <c r="F10" s="43">
        <v>664600</v>
      </c>
      <c r="G10" s="43">
        <f>3280000</f>
        <v>3280000</v>
      </c>
      <c r="H10" s="43">
        <f>I10+L10</f>
        <v>103200</v>
      </c>
      <c r="I10" s="43">
        <f>103175+25</f>
        <v>103200</v>
      </c>
      <c r="J10" s="43"/>
      <c r="K10" s="43">
        <v>89175</v>
      </c>
      <c r="L10" s="43"/>
      <c r="M10" s="43"/>
      <c r="N10" s="42">
        <f t="shared" si="1"/>
        <v>10637613</v>
      </c>
      <c r="O10" s="44"/>
      <c r="P10" s="44"/>
    </row>
    <row r="11" spans="1:16" s="7" customFormat="1" ht="25.5" hidden="1">
      <c r="A11" s="15" t="s">
        <v>23</v>
      </c>
      <c r="B11" s="17" t="s">
        <v>170</v>
      </c>
      <c r="C11" s="43">
        <f aca="true" t="shared" si="2" ref="C11:C21">D11+G11</f>
        <v>0</v>
      </c>
      <c r="D11" s="43"/>
      <c r="E11" s="43"/>
      <c r="F11" s="43"/>
      <c r="G11" s="43"/>
      <c r="H11" s="43">
        <f aca="true" t="shared" si="3" ref="H11:H21">I11+L11</f>
        <v>0</v>
      </c>
      <c r="I11" s="43"/>
      <c r="J11" s="43"/>
      <c r="K11" s="43"/>
      <c r="L11" s="43"/>
      <c r="M11" s="43"/>
      <c r="N11" s="42">
        <f t="shared" si="1"/>
        <v>0</v>
      </c>
      <c r="O11" s="44"/>
      <c r="P11" s="44"/>
    </row>
    <row r="12" spans="1:16" s="7" customFormat="1" ht="38.25">
      <c r="A12" s="15" t="s">
        <v>45</v>
      </c>
      <c r="B12" s="10" t="s">
        <v>234</v>
      </c>
      <c r="C12" s="43">
        <f t="shared" si="2"/>
        <v>252450</v>
      </c>
      <c r="D12" s="43">
        <v>252450</v>
      </c>
      <c r="E12" s="43"/>
      <c r="F12" s="43"/>
      <c r="G12" s="43"/>
      <c r="H12" s="43">
        <f t="shared" si="3"/>
        <v>0</v>
      </c>
      <c r="I12" s="43"/>
      <c r="J12" s="43"/>
      <c r="K12" s="43"/>
      <c r="L12" s="43"/>
      <c r="M12" s="43"/>
      <c r="N12" s="42">
        <f t="shared" si="1"/>
        <v>252450</v>
      </c>
      <c r="O12" s="44"/>
      <c r="P12" s="44"/>
    </row>
    <row r="13" spans="1:16" s="7" customFormat="1" ht="38.25">
      <c r="A13" s="15">
        <v>120201</v>
      </c>
      <c r="B13" s="33" t="s">
        <v>0</v>
      </c>
      <c r="C13" s="43">
        <f t="shared" si="2"/>
        <v>350000</v>
      </c>
      <c r="D13" s="43">
        <v>350000</v>
      </c>
      <c r="E13" s="43"/>
      <c r="F13" s="43"/>
      <c r="G13" s="43"/>
      <c r="H13" s="43">
        <f t="shared" si="3"/>
        <v>0</v>
      </c>
      <c r="I13" s="43"/>
      <c r="J13" s="43"/>
      <c r="K13" s="43"/>
      <c r="L13" s="43"/>
      <c r="M13" s="43"/>
      <c r="N13" s="42">
        <f t="shared" si="1"/>
        <v>350000</v>
      </c>
      <c r="O13" s="44"/>
      <c r="P13" s="44"/>
    </row>
    <row r="14" spans="1:16" s="7" customFormat="1" ht="12.75" hidden="1">
      <c r="A14" s="15" t="s">
        <v>112</v>
      </c>
      <c r="B14" s="11" t="s">
        <v>113</v>
      </c>
      <c r="C14" s="43">
        <f t="shared" si="2"/>
        <v>0</v>
      </c>
      <c r="D14" s="43"/>
      <c r="E14" s="43"/>
      <c r="F14" s="43"/>
      <c r="G14" s="43"/>
      <c r="H14" s="43">
        <f t="shared" si="3"/>
        <v>0</v>
      </c>
      <c r="I14" s="43"/>
      <c r="J14" s="43"/>
      <c r="K14" s="43"/>
      <c r="L14" s="43"/>
      <c r="M14" s="43"/>
      <c r="N14" s="42">
        <f t="shared" si="1"/>
        <v>0</v>
      </c>
      <c r="O14" s="44"/>
      <c r="P14" s="44"/>
    </row>
    <row r="15" spans="1:16" s="7" customFormat="1" ht="76.5">
      <c r="A15" s="15" t="s">
        <v>209</v>
      </c>
      <c r="B15" s="10" t="s">
        <v>2</v>
      </c>
      <c r="C15" s="43">
        <f t="shared" si="2"/>
        <v>10000000</v>
      </c>
      <c r="D15" s="43">
        <v>10000000</v>
      </c>
      <c r="E15" s="43"/>
      <c r="F15" s="43"/>
      <c r="G15" s="43"/>
      <c r="H15" s="43">
        <f t="shared" si="3"/>
        <v>0</v>
      </c>
      <c r="I15" s="43"/>
      <c r="J15" s="43"/>
      <c r="K15" s="43"/>
      <c r="L15" s="43"/>
      <c r="M15" s="43"/>
      <c r="N15" s="42">
        <f>C15+H15</f>
        <v>10000000</v>
      </c>
      <c r="O15" s="44"/>
      <c r="P15" s="44"/>
    </row>
    <row r="16" spans="1:16" s="7" customFormat="1" ht="51" hidden="1">
      <c r="A16" s="15" t="s">
        <v>221</v>
      </c>
      <c r="B16" s="10" t="s">
        <v>14</v>
      </c>
      <c r="C16" s="43">
        <f t="shared" si="2"/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2">
        <f>C16+H16</f>
        <v>0</v>
      </c>
      <c r="O16" s="44"/>
      <c r="P16" s="44"/>
    </row>
    <row r="17" spans="1:16" s="7" customFormat="1" ht="25.5">
      <c r="A17" s="15" t="s">
        <v>64</v>
      </c>
      <c r="B17" s="33" t="s">
        <v>103</v>
      </c>
      <c r="C17" s="43">
        <f t="shared" si="2"/>
        <v>0</v>
      </c>
      <c r="D17" s="43"/>
      <c r="E17" s="43"/>
      <c r="F17" s="43"/>
      <c r="G17" s="43"/>
      <c r="H17" s="43">
        <f t="shared" si="3"/>
        <v>12675300</v>
      </c>
      <c r="I17" s="43">
        <f>8800000+3875300-1000000</f>
        <v>11675300</v>
      </c>
      <c r="J17" s="43"/>
      <c r="K17" s="43"/>
      <c r="L17" s="43">
        <f>1000000</f>
        <v>1000000</v>
      </c>
      <c r="M17" s="43"/>
      <c r="N17" s="42">
        <f t="shared" si="1"/>
        <v>12675300</v>
      </c>
      <c r="O17" s="44"/>
      <c r="P17" s="44"/>
    </row>
    <row r="18" spans="1:16" s="7" customFormat="1" ht="12.75">
      <c r="A18" s="9"/>
      <c r="B18" s="32" t="s">
        <v>104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2"/>
      <c r="O18" s="44"/>
      <c r="P18" s="44"/>
    </row>
    <row r="19" spans="1:16" s="7" customFormat="1" ht="25.5">
      <c r="A19" s="9"/>
      <c r="B19" s="32" t="s">
        <v>230</v>
      </c>
      <c r="C19" s="43">
        <f t="shared" si="2"/>
        <v>0</v>
      </c>
      <c r="D19" s="43"/>
      <c r="E19" s="43"/>
      <c r="F19" s="43"/>
      <c r="G19" s="43"/>
      <c r="H19" s="43">
        <f t="shared" si="3"/>
        <v>8800000</v>
      </c>
      <c r="I19" s="43">
        <v>8800000</v>
      </c>
      <c r="J19" s="43"/>
      <c r="K19" s="43"/>
      <c r="L19" s="43"/>
      <c r="M19" s="43"/>
      <c r="N19" s="42">
        <f t="shared" si="1"/>
        <v>8800000</v>
      </c>
      <c r="O19" s="44"/>
      <c r="P19" s="44"/>
    </row>
    <row r="20" spans="1:16" s="7" customFormat="1" ht="12.75">
      <c r="A20" s="9" t="s">
        <v>65</v>
      </c>
      <c r="B20" s="10" t="s">
        <v>91</v>
      </c>
      <c r="C20" s="43">
        <f t="shared" si="2"/>
        <v>544000</v>
      </c>
      <c r="D20" s="43">
        <f>D22+D21+D23</f>
        <v>544000</v>
      </c>
      <c r="E20" s="43">
        <f>E22+E21+E23</f>
        <v>0</v>
      </c>
      <c r="F20" s="43">
        <f>F22+F21+F23</f>
        <v>0</v>
      </c>
      <c r="G20" s="43">
        <f>G22+G21+G23</f>
        <v>0</v>
      </c>
      <c r="H20" s="43">
        <f t="shared" si="3"/>
        <v>0</v>
      </c>
      <c r="I20" s="43">
        <f>I22</f>
        <v>0</v>
      </c>
      <c r="J20" s="43">
        <f>J22</f>
        <v>0</v>
      </c>
      <c r="K20" s="43">
        <f>K22</f>
        <v>0</v>
      </c>
      <c r="L20" s="43">
        <f>L22</f>
        <v>0</v>
      </c>
      <c r="M20" s="43"/>
      <c r="N20" s="42">
        <f t="shared" si="1"/>
        <v>544000</v>
      </c>
      <c r="O20" s="44"/>
      <c r="P20" s="44"/>
    </row>
    <row r="21" spans="1:16" s="7" customFormat="1" ht="51">
      <c r="A21" s="15"/>
      <c r="B21" s="10" t="s">
        <v>1</v>
      </c>
      <c r="C21" s="43">
        <f t="shared" si="2"/>
        <v>400000</v>
      </c>
      <c r="D21" s="43">
        <v>400000</v>
      </c>
      <c r="E21" s="43"/>
      <c r="F21" s="43"/>
      <c r="G21" s="43"/>
      <c r="H21" s="43">
        <f t="shared" si="3"/>
        <v>0</v>
      </c>
      <c r="I21" s="43"/>
      <c r="J21" s="43"/>
      <c r="K21" s="43"/>
      <c r="L21" s="43"/>
      <c r="M21" s="43"/>
      <c r="N21" s="42">
        <f t="shared" si="1"/>
        <v>400000</v>
      </c>
      <c r="O21" s="44"/>
      <c r="P21" s="44"/>
    </row>
    <row r="22" spans="1:16" s="7" customFormat="1" ht="51">
      <c r="A22" s="15"/>
      <c r="B22" s="10" t="s">
        <v>232</v>
      </c>
      <c r="C22" s="43">
        <f aca="true" t="shared" si="4" ref="C22:C29">D22+G22</f>
        <v>144000</v>
      </c>
      <c r="D22" s="43">
        <v>144000</v>
      </c>
      <c r="E22" s="43"/>
      <c r="F22" s="43"/>
      <c r="G22" s="43"/>
      <c r="H22" s="43">
        <f aca="true" t="shared" si="5" ref="H22:H29">I22+L22</f>
        <v>0</v>
      </c>
      <c r="I22" s="43"/>
      <c r="J22" s="43"/>
      <c r="K22" s="43"/>
      <c r="L22" s="43"/>
      <c r="M22" s="43"/>
      <c r="N22" s="42">
        <f t="shared" si="1"/>
        <v>144000</v>
      </c>
      <c r="O22" s="44"/>
      <c r="P22" s="44"/>
    </row>
    <row r="23" spans="1:16" s="7" customFormat="1" ht="38.25" hidden="1">
      <c r="A23" s="15"/>
      <c r="B23" s="10" t="s">
        <v>231</v>
      </c>
      <c r="C23" s="43">
        <f t="shared" si="4"/>
        <v>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2">
        <f t="shared" si="1"/>
        <v>0</v>
      </c>
      <c r="O23" s="44"/>
      <c r="P23" s="44"/>
    </row>
    <row r="24" spans="1:16" s="7" customFormat="1" ht="51">
      <c r="A24" s="15" t="s">
        <v>197</v>
      </c>
      <c r="B24" s="10" t="s">
        <v>198</v>
      </c>
      <c r="C24" s="43">
        <f t="shared" si="4"/>
        <v>2450000</v>
      </c>
      <c r="D24" s="43">
        <f>D26+D27+D29</f>
        <v>2200000</v>
      </c>
      <c r="E24" s="43">
        <f>E26+E27+E29</f>
        <v>0</v>
      </c>
      <c r="F24" s="43">
        <f>F26+F27+F29</f>
        <v>0</v>
      </c>
      <c r="G24" s="43">
        <f>G26+G27+G29</f>
        <v>250000</v>
      </c>
      <c r="H24" s="43">
        <f t="shared" si="5"/>
        <v>100000</v>
      </c>
      <c r="I24" s="43">
        <f>I26+I29+I27+I28</f>
        <v>0</v>
      </c>
      <c r="J24" s="43">
        <f>J26+J29+J27+J28</f>
        <v>0</v>
      </c>
      <c r="K24" s="43">
        <f>K26+K29+K27+K28</f>
        <v>0</v>
      </c>
      <c r="L24" s="43">
        <f>L26+L29+L27+L28</f>
        <v>100000</v>
      </c>
      <c r="M24" s="43">
        <f>M26+M29+M27+M28</f>
        <v>0</v>
      </c>
      <c r="N24" s="42">
        <f t="shared" si="1"/>
        <v>2550000</v>
      </c>
      <c r="O24" s="44"/>
      <c r="P24" s="44"/>
    </row>
    <row r="25" spans="1:16" s="7" customFormat="1" ht="114.75" hidden="1">
      <c r="A25" s="15"/>
      <c r="B25" s="10" t="s">
        <v>159</v>
      </c>
      <c r="C25" s="43">
        <f t="shared" si="4"/>
        <v>0</v>
      </c>
      <c r="D25" s="43"/>
      <c r="E25" s="43"/>
      <c r="F25" s="43"/>
      <c r="G25" s="43"/>
      <c r="H25" s="43">
        <f t="shared" si="5"/>
        <v>0</v>
      </c>
      <c r="I25" s="43"/>
      <c r="J25" s="43"/>
      <c r="K25" s="43"/>
      <c r="L25" s="43"/>
      <c r="M25" s="43"/>
      <c r="N25" s="42">
        <f t="shared" si="1"/>
        <v>0</v>
      </c>
      <c r="O25" s="44"/>
      <c r="P25" s="44"/>
    </row>
    <row r="26" spans="1:16" s="7" customFormat="1" ht="38.25">
      <c r="A26" s="15"/>
      <c r="B26" s="10" t="s">
        <v>231</v>
      </c>
      <c r="C26" s="43">
        <f t="shared" si="4"/>
        <v>250000</v>
      </c>
      <c r="D26" s="43"/>
      <c r="E26" s="43"/>
      <c r="F26" s="43"/>
      <c r="G26" s="43">
        <v>250000</v>
      </c>
      <c r="H26" s="43">
        <f t="shared" si="5"/>
        <v>0</v>
      </c>
      <c r="I26" s="43"/>
      <c r="J26" s="43"/>
      <c r="K26" s="43"/>
      <c r="L26" s="43"/>
      <c r="M26" s="43"/>
      <c r="N26" s="42">
        <f t="shared" si="1"/>
        <v>250000</v>
      </c>
      <c r="O26" s="44"/>
      <c r="P26" s="44"/>
    </row>
    <row r="27" spans="1:16" s="25" customFormat="1" ht="25.5">
      <c r="A27" s="54"/>
      <c r="B27" s="10" t="s">
        <v>3</v>
      </c>
      <c r="C27" s="43">
        <f t="shared" si="4"/>
        <v>2200000</v>
      </c>
      <c r="D27" s="43">
        <f>2000000+200000</f>
        <v>2200000</v>
      </c>
      <c r="E27" s="55"/>
      <c r="F27" s="55"/>
      <c r="G27" s="55"/>
      <c r="H27" s="55">
        <f t="shared" si="5"/>
        <v>0</v>
      </c>
      <c r="I27" s="55"/>
      <c r="J27" s="55"/>
      <c r="K27" s="55"/>
      <c r="L27" s="55"/>
      <c r="M27" s="55"/>
      <c r="N27" s="42">
        <f>C27+H27</f>
        <v>2200000</v>
      </c>
      <c r="O27" s="56"/>
      <c r="P27" s="56"/>
    </row>
    <row r="28" spans="1:16" s="25" customFormat="1" ht="25.5">
      <c r="A28" s="54"/>
      <c r="B28" s="64" t="s">
        <v>4</v>
      </c>
      <c r="C28" s="43"/>
      <c r="D28" s="43"/>
      <c r="E28" s="55"/>
      <c r="F28" s="55"/>
      <c r="G28" s="55"/>
      <c r="H28" s="43">
        <f t="shared" si="5"/>
        <v>100000</v>
      </c>
      <c r="I28" s="43"/>
      <c r="J28" s="43"/>
      <c r="K28" s="43"/>
      <c r="L28" s="43">
        <v>100000</v>
      </c>
      <c r="M28" s="55"/>
      <c r="N28" s="42">
        <f>C28+H28</f>
        <v>100000</v>
      </c>
      <c r="O28" s="56"/>
      <c r="P28" s="56"/>
    </row>
    <row r="29" spans="1:16" s="7" customFormat="1" ht="38.25" hidden="1">
      <c r="A29" s="15"/>
      <c r="B29" s="10" t="s">
        <v>122</v>
      </c>
      <c r="C29" s="43">
        <f t="shared" si="4"/>
        <v>0</v>
      </c>
      <c r="D29" s="43"/>
      <c r="E29" s="43"/>
      <c r="F29" s="43"/>
      <c r="G29" s="43"/>
      <c r="H29" s="43">
        <f t="shared" si="5"/>
        <v>0</v>
      </c>
      <c r="I29" s="43"/>
      <c r="J29" s="43"/>
      <c r="K29" s="43"/>
      <c r="L29" s="43"/>
      <c r="M29" s="43"/>
      <c r="N29" s="42">
        <f t="shared" si="1"/>
        <v>0</v>
      </c>
      <c r="O29" s="44"/>
      <c r="P29" s="44"/>
    </row>
    <row r="30" spans="1:16" s="38" customFormat="1" ht="25.5">
      <c r="A30" s="52" t="s">
        <v>126</v>
      </c>
      <c r="B30" s="41" t="s">
        <v>77</v>
      </c>
      <c r="C30" s="50">
        <f>C31+C33</f>
        <v>2624784</v>
      </c>
      <c r="D30" s="50">
        <f>D31+D33</f>
        <v>2624784</v>
      </c>
      <c r="E30" s="50">
        <f>E31+E33</f>
        <v>818510</v>
      </c>
      <c r="F30" s="50">
        <f>F31+F33</f>
        <v>0</v>
      </c>
      <c r="G30" s="50">
        <f>G31+G33</f>
        <v>0</v>
      </c>
      <c r="H30" s="50">
        <f aca="true" t="shared" si="6" ref="H30:M30">H31+H33+H32</f>
        <v>0</v>
      </c>
      <c r="I30" s="50">
        <f t="shared" si="6"/>
        <v>0</v>
      </c>
      <c r="J30" s="50">
        <f t="shared" si="6"/>
        <v>0</v>
      </c>
      <c r="K30" s="50">
        <f t="shared" si="6"/>
        <v>0</v>
      </c>
      <c r="L30" s="50">
        <f t="shared" si="6"/>
        <v>0</v>
      </c>
      <c r="M30" s="50">
        <f t="shared" si="6"/>
        <v>0</v>
      </c>
      <c r="N30" s="49">
        <f t="shared" si="1"/>
        <v>2624784</v>
      </c>
      <c r="O30" s="51"/>
      <c r="P30" s="51"/>
    </row>
    <row r="31" spans="1:16" s="7" customFormat="1" ht="12.75">
      <c r="A31" s="9" t="s">
        <v>23</v>
      </c>
      <c r="B31" s="4" t="s">
        <v>24</v>
      </c>
      <c r="C31" s="43">
        <f>D31+G31</f>
        <v>1167212</v>
      </c>
      <c r="D31" s="43">
        <v>1167212</v>
      </c>
      <c r="E31" s="43">
        <v>818510</v>
      </c>
      <c r="F31" s="43"/>
      <c r="G31" s="43"/>
      <c r="H31" s="43">
        <f>I31+L31</f>
        <v>0</v>
      </c>
      <c r="I31" s="43"/>
      <c r="J31" s="43"/>
      <c r="K31" s="43"/>
      <c r="L31" s="43"/>
      <c r="M31" s="43"/>
      <c r="N31" s="42">
        <f t="shared" si="1"/>
        <v>1167212</v>
      </c>
      <c r="O31" s="44"/>
      <c r="P31" s="44"/>
    </row>
    <row r="32" spans="1:16" s="7" customFormat="1" ht="25.5" hidden="1">
      <c r="A32" s="15" t="s">
        <v>64</v>
      </c>
      <c r="B32" s="33" t="s">
        <v>103</v>
      </c>
      <c r="C32" s="43"/>
      <c r="D32" s="43"/>
      <c r="E32" s="43"/>
      <c r="F32" s="43"/>
      <c r="G32" s="43"/>
      <c r="H32" s="43">
        <f>I32+L32</f>
        <v>0</v>
      </c>
      <c r="I32" s="43"/>
      <c r="J32" s="43"/>
      <c r="K32" s="43"/>
      <c r="L32" s="43"/>
      <c r="M32" s="43"/>
      <c r="N32" s="42">
        <f t="shared" si="1"/>
        <v>0</v>
      </c>
      <c r="O32" s="44"/>
      <c r="P32" s="44"/>
    </row>
    <row r="33" spans="1:16" s="7" customFormat="1" ht="12.75">
      <c r="A33" s="9" t="s">
        <v>65</v>
      </c>
      <c r="B33" s="10" t="s">
        <v>91</v>
      </c>
      <c r="C33" s="43">
        <f>D33+G33</f>
        <v>1457572</v>
      </c>
      <c r="D33" s="43">
        <f>D34</f>
        <v>1457572</v>
      </c>
      <c r="E33" s="43"/>
      <c r="F33" s="43"/>
      <c r="G33" s="43"/>
      <c r="H33" s="43">
        <f>I33+L33</f>
        <v>0</v>
      </c>
      <c r="I33" s="43"/>
      <c r="J33" s="43"/>
      <c r="K33" s="43"/>
      <c r="L33" s="43"/>
      <c r="M33" s="43"/>
      <c r="N33" s="42">
        <f t="shared" si="1"/>
        <v>1457572</v>
      </c>
      <c r="O33" s="44"/>
      <c r="P33" s="44"/>
    </row>
    <row r="34" spans="1:16" s="7" customFormat="1" ht="51">
      <c r="A34" s="15"/>
      <c r="B34" s="11" t="s">
        <v>180</v>
      </c>
      <c r="C34" s="43">
        <f>D34+G34</f>
        <v>1457572</v>
      </c>
      <c r="D34" s="43">
        <v>1457572</v>
      </c>
      <c r="E34" s="43"/>
      <c r="F34" s="43"/>
      <c r="G34" s="43"/>
      <c r="H34" s="43">
        <f>I34+L34</f>
        <v>0</v>
      </c>
      <c r="I34" s="43"/>
      <c r="J34" s="43"/>
      <c r="K34" s="43"/>
      <c r="L34" s="43"/>
      <c r="M34" s="43"/>
      <c r="N34" s="42">
        <f t="shared" si="1"/>
        <v>1457572</v>
      </c>
      <c r="O34" s="44"/>
      <c r="P34" s="44"/>
    </row>
    <row r="35" spans="1:16" s="38" customFormat="1" ht="25.5">
      <c r="A35" s="52" t="s">
        <v>237</v>
      </c>
      <c r="B35" s="41" t="s">
        <v>78</v>
      </c>
      <c r="C35" s="50">
        <f>SUM(C36:C49)</f>
        <v>21185736</v>
      </c>
      <c r="D35" s="50">
        <f aca="true" t="shared" si="7" ref="D35:K35">D36+D37+D38+D39+D41+D46+D49</f>
        <v>1180736</v>
      </c>
      <c r="E35" s="50">
        <f t="shared" si="7"/>
        <v>615811</v>
      </c>
      <c r="F35" s="50">
        <f t="shared" si="7"/>
        <v>40800</v>
      </c>
      <c r="G35" s="50">
        <f t="shared" si="7"/>
        <v>20005000</v>
      </c>
      <c r="H35" s="50">
        <f>H36+H37+H38+H39+H41+H46+H49+H43</f>
        <v>7338200</v>
      </c>
      <c r="I35" s="50">
        <f t="shared" si="7"/>
        <v>0</v>
      </c>
      <c r="J35" s="50">
        <f t="shared" si="7"/>
        <v>0</v>
      </c>
      <c r="K35" s="50">
        <f t="shared" si="7"/>
        <v>0</v>
      </c>
      <c r="L35" s="50">
        <f>L36+L37+L38+L39+L41+L46+L49+L43</f>
        <v>7338200</v>
      </c>
      <c r="M35" s="50">
        <f>M36+M37+M38+M39+M41+M46+M49+M43</f>
        <v>1338200</v>
      </c>
      <c r="N35" s="49">
        <f t="shared" si="1"/>
        <v>28523936</v>
      </c>
      <c r="O35" s="51"/>
      <c r="P35" s="51"/>
    </row>
    <row r="36" spans="1:16" s="7" customFormat="1" ht="12.75">
      <c r="A36" s="9" t="s">
        <v>23</v>
      </c>
      <c r="B36" s="4" t="s">
        <v>24</v>
      </c>
      <c r="C36" s="43">
        <f aca="true" t="shared" si="8" ref="C36:C52">D36+G36</f>
        <v>985736</v>
      </c>
      <c r="D36" s="43">
        <v>980736</v>
      </c>
      <c r="E36" s="43">
        <v>615811</v>
      </c>
      <c r="F36" s="43">
        <v>40800</v>
      </c>
      <c r="G36" s="43">
        <v>5000</v>
      </c>
      <c r="H36" s="43">
        <f aca="true" t="shared" si="9" ref="H36:H52">I36+L36</f>
        <v>0</v>
      </c>
      <c r="I36" s="43"/>
      <c r="J36" s="43"/>
      <c r="K36" s="43"/>
      <c r="L36" s="43"/>
      <c r="M36" s="43"/>
      <c r="N36" s="42">
        <f t="shared" si="1"/>
        <v>985736</v>
      </c>
      <c r="O36" s="44"/>
      <c r="P36" s="44"/>
    </row>
    <row r="37" spans="1:16" s="7" customFormat="1" ht="25.5">
      <c r="A37" s="9">
        <v>100102</v>
      </c>
      <c r="B37" s="10" t="s">
        <v>49</v>
      </c>
      <c r="C37" s="43">
        <f t="shared" si="8"/>
        <v>17800000</v>
      </c>
      <c r="D37" s="43"/>
      <c r="E37" s="43"/>
      <c r="F37" s="43"/>
      <c r="G37" s="43">
        <v>17800000</v>
      </c>
      <c r="H37" s="43">
        <f t="shared" si="9"/>
        <v>0</v>
      </c>
      <c r="I37" s="43"/>
      <c r="J37" s="43"/>
      <c r="K37" s="43"/>
      <c r="L37" s="43"/>
      <c r="M37" s="43"/>
      <c r="N37" s="42">
        <f t="shared" si="1"/>
        <v>17800000</v>
      </c>
      <c r="O37" s="44"/>
      <c r="P37" s="44"/>
    </row>
    <row r="38" spans="1:16" s="7" customFormat="1" ht="25.5">
      <c r="A38" s="9">
        <v>100102</v>
      </c>
      <c r="B38" s="10" t="s">
        <v>190</v>
      </c>
      <c r="C38" s="43">
        <f t="shared" si="8"/>
        <v>2000000</v>
      </c>
      <c r="D38" s="43"/>
      <c r="E38" s="43"/>
      <c r="F38" s="43"/>
      <c r="G38" s="43">
        <v>2000000</v>
      </c>
      <c r="H38" s="43">
        <f t="shared" si="9"/>
        <v>0</v>
      </c>
      <c r="I38" s="43"/>
      <c r="J38" s="43"/>
      <c r="K38" s="43"/>
      <c r="L38" s="43"/>
      <c r="M38" s="43"/>
      <c r="N38" s="42">
        <f t="shared" si="1"/>
        <v>2000000</v>
      </c>
      <c r="O38" s="44"/>
      <c r="P38" s="44"/>
    </row>
    <row r="39" spans="1:16" s="7" customFormat="1" ht="38.25">
      <c r="A39" s="9">
        <v>100102</v>
      </c>
      <c r="B39" s="10" t="s">
        <v>177</v>
      </c>
      <c r="C39" s="43">
        <f t="shared" si="8"/>
        <v>200000</v>
      </c>
      <c r="D39" s="43"/>
      <c r="E39" s="43"/>
      <c r="F39" s="43"/>
      <c r="G39" s="43">
        <v>200000</v>
      </c>
      <c r="H39" s="43">
        <f t="shared" si="9"/>
        <v>0</v>
      </c>
      <c r="I39" s="43"/>
      <c r="J39" s="43"/>
      <c r="K39" s="43"/>
      <c r="L39" s="43"/>
      <c r="M39" s="43"/>
      <c r="N39" s="42">
        <f t="shared" si="1"/>
        <v>200000</v>
      </c>
      <c r="O39" s="44"/>
      <c r="P39" s="44"/>
    </row>
    <row r="40" spans="1:16" s="7" customFormat="1" ht="25.5" hidden="1">
      <c r="A40" s="9" t="s">
        <v>178</v>
      </c>
      <c r="B40" s="10" t="s">
        <v>179</v>
      </c>
      <c r="C40" s="43">
        <f t="shared" si="8"/>
        <v>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2">
        <f t="shared" si="1"/>
        <v>0</v>
      </c>
      <c r="O40" s="44"/>
      <c r="P40" s="44"/>
    </row>
    <row r="41" spans="1:16" s="7" customFormat="1" ht="13.5" customHeight="1" hidden="1">
      <c r="A41" s="9" t="s">
        <v>112</v>
      </c>
      <c r="B41" s="10" t="s">
        <v>113</v>
      </c>
      <c r="C41" s="43">
        <f t="shared" si="8"/>
        <v>0</v>
      </c>
      <c r="D41" s="43"/>
      <c r="E41" s="43"/>
      <c r="F41" s="43"/>
      <c r="G41" s="43"/>
      <c r="H41" s="43">
        <f t="shared" si="9"/>
        <v>0</v>
      </c>
      <c r="I41" s="43"/>
      <c r="J41" s="43"/>
      <c r="K41" s="43"/>
      <c r="L41" s="43"/>
      <c r="M41" s="43"/>
      <c r="N41" s="42">
        <f t="shared" si="1"/>
        <v>0</v>
      </c>
      <c r="O41" s="44"/>
      <c r="P41" s="44"/>
    </row>
    <row r="42" spans="1:16" s="7" customFormat="1" ht="63.75" hidden="1">
      <c r="A42" s="15" t="s">
        <v>156</v>
      </c>
      <c r="B42" s="4" t="s">
        <v>157</v>
      </c>
      <c r="C42" s="43">
        <f t="shared" si="8"/>
        <v>0</v>
      </c>
      <c r="D42" s="43"/>
      <c r="E42" s="43"/>
      <c r="F42" s="43"/>
      <c r="G42" s="43"/>
      <c r="H42" s="43">
        <f t="shared" si="9"/>
        <v>0</v>
      </c>
      <c r="I42" s="43"/>
      <c r="J42" s="43"/>
      <c r="K42" s="43"/>
      <c r="L42" s="43"/>
      <c r="M42" s="43"/>
      <c r="N42" s="42">
        <f t="shared" si="1"/>
        <v>0</v>
      </c>
      <c r="O42" s="44"/>
      <c r="P42" s="44"/>
    </row>
    <row r="43" spans="1:16" s="7" customFormat="1" ht="12.75">
      <c r="A43" s="15" t="s">
        <v>166</v>
      </c>
      <c r="B43" s="4" t="s">
        <v>167</v>
      </c>
      <c r="C43" s="43">
        <f t="shared" si="8"/>
        <v>0</v>
      </c>
      <c r="D43" s="43"/>
      <c r="E43" s="43"/>
      <c r="F43" s="43"/>
      <c r="G43" s="43"/>
      <c r="H43" s="43">
        <f t="shared" si="9"/>
        <v>1338200</v>
      </c>
      <c r="I43" s="43"/>
      <c r="J43" s="43"/>
      <c r="K43" s="43"/>
      <c r="L43" s="43">
        <v>1338200</v>
      </c>
      <c r="M43" s="43">
        <v>1338200</v>
      </c>
      <c r="N43" s="42">
        <f t="shared" si="1"/>
        <v>1338200</v>
      </c>
      <c r="O43" s="44"/>
      <c r="P43" s="44"/>
    </row>
    <row r="44" spans="1:16" s="7" customFormat="1" ht="51" customHeight="1" hidden="1">
      <c r="A44" s="15" t="s">
        <v>162</v>
      </c>
      <c r="B44" s="11" t="s">
        <v>163</v>
      </c>
      <c r="C44" s="43">
        <f>D44+G44</f>
        <v>0</v>
      </c>
      <c r="D44" s="43"/>
      <c r="E44" s="43"/>
      <c r="F44" s="43"/>
      <c r="G44" s="43"/>
      <c r="H44" s="43">
        <f>I44+L44</f>
        <v>0</v>
      </c>
      <c r="I44" s="43"/>
      <c r="J44" s="43"/>
      <c r="K44" s="43"/>
      <c r="L44" s="43"/>
      <c r="M44" s="43"/>
      <c r="N44" s="42">
        <f>C44+H44</f>
        <v>0</v>
      </c>
      <c r="O44" s="44"/>
      <c r="P44" s="44"/>
    </row>
    <row r="45" spans="1:16" s="7" customFormat="1" ht="25.5" hidden="1">
      <c r="A45" s="15" t="s">
        <v>111</v>
      </c>
      <c r="B45" s="33" t="s">
        <v>153</v>
      </c>
      <c r="C45" s="43"/>
      <c r="D45" s="43"/>
      <c r="E45" s="43"/>
      <c r="F45" s="43"/>
      <c r="G45" s="43"/>
      <c r="H45" s="43">
        <f t="shared" si="9"/>
        <v>0</v>
      </c>
      <c r="I45" s="43"/>
      <c r="J45" s="43"/>
      <c r="K45" s="43"/>
      <c r="L45" s="43"/>
      <c r="M45" s="43"/>
      <c r="N45" s="42">
        <f t="shared" si="1"/>
        <v>0</v>
      </c>
      <c r="O45" s="44"/>
      <c r="P45" s="44"/>
    </row>
    <row r="46" spans="1:16" s="7" customFormat="1" ht="25.5">
      <c r="A46" s="15" t="s">
        <v>64</v>
      </c>
      <c r="B46" s="33" t="s">
        <v>103</v>
      </c>
      <c r="C46" s="43">
        <f t="shared" si="8"/>
        <v>0</v>
      </c>
      <c r="D46" s="43"/>
      <c r="E46" s="43"/>
      <c r="F46" s="43"/>
      <c r="G46" s="43"/>
      <c r="H46" s="43">
        <f t="shared" si="9"/>
        <v>6000000</v>
      </c>
      <c r="I46" s="43"/>
      <c r="J46" s="43"/>
      <c r="K46" s="43"/>
      <c r="L46" s="43">
        <v>6000000</v>
      </c>
      <c r="M46" s="43"/>
      <c r="N46" s="42">
        <f t="shared" si="1"/>
        <v>6000000</v>
      </c>
      <c r="O46" s="44"/>
      <c r="P46" s="44"/>
    </row>
    <row r="47" spans="1:16" s="7" customFormat="1" ht="12.75" hidden="1">
      <c r="A47" s="15"/>
      <c r="B47" s="32" t="s">
        <v>104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44"/>
      <c r="P47" s="44"/>
    </row>
    <row r="48" spans="1:16" s="7" customFormat="1" ht="89.25" hidden="1">
      <c r="A48" s="15"/>
      <c r="B48" s="32" t="s">
        <v>199</v>
      </c>
      <c r="C48" s="43">
        <f t="shared" si="8"/>
        <v>0</v>
      </c>
      <c r="D48" s="43"/>
      <c r="E48" s="43"/>
      <c r="F48" s="43"/>
      <c r="G48" s="43"/>
      <c r="H48" s="43">
        <f t="shared" si="9"/>
        <v>0</v>
      </c>
      <c r="I48" s="43"/>
      <c r="J48" s="43"/>
      <c r="K48" s="43"/>
      <c r="L48" s="43"/>
      <c r="M48" s="43"/>
      <c r="N48" s="42">
        <f t="shared" si="1"/>
        <v>0</v>
      </c>
      <c r="O48" s="44"/>
      <c r="P48" s="44"/>
    </row>
    <row r="49" spans="1:16" s="7" customFormat="1" ht="12.75">
      <c r="A49" s="15" t="s">
        <v>65</v>
      </c>
      <c r="B49" s="11" t="s">
        <v>91</v>
      </c>
      <c r="C49" s="43">
        <f t="shared" si="8"/>
        <v>200000</v>
      </c>
      <c r="D49" s="43">
        <f>D51+D50+D52</f>
        <v>200000</v>
      </c>
      <c r="E49" s="43">
        <f>E51+E50+E52</f>
        <v>0</v>
      </c>
      <c r="F49" s="43">
        <f>F51+F50+F52</f>
        <v>0</v>
      </c>
      <c r="G49" s="43">
        <f>G51+G50+G52</f>
        <v>0</v>
      </c>
      <c r="H49" s="43">
        <f t="shared" si="9"/>
        <v>0</v>
      </c>
      <c r="I49" s="43">
        <f>I51</f>
        <v>0</v>
      </c>
      <c r="J49" s="43">
        <f>J51</f>
        <v>0</v>
      </c>
      <c r="K49" s="43">
        <f>K51</f>
        <v>0</v>
      </c>
      <c r="L49" s="43">
        <f>L51</f>
        <v>0</v>
      </c>
      <c r="M49" s="43"/>
      <c r="N49" s="42">
        <f t="shared" si="1"/>
        <v>200000</v>
      </c>
      <c r="O49" s="44"/>
      <c r="P49" s="44"/>
    </row>
    <row r="50" spans="1:16" s="7" customFormat="1" ht="38.25" hidden="1">
      <c r="A50" s="15"/>
      <c r="B50" s="11" t="s">
        <v>215</v>
      </c>
      <c r="C50" s="43">
        <f t="shared" si="8"/>
        <v>0</v>
      </c>
      <c r="D50" s="43"/>
      <c r="E50" s="43"/>
      <c r="F50" s="43"/>
      <c r="G50" s="43"/>
      <c r="H50" s="43">
        <f t="shared" si="9"/>
        <v>0</v>
      </c>
      <c r="I50" s="43"/>
      <c r="J50" s="43"/>
      <c r="K50" s="43"/>
      <c r="L50" s="43"/>
      <c r="M50" s="43"/>
      <c r="N50" s="42">
        <f t="shared" si="1"/>
        <v>0</v>
      </c>
      <c r="O50" s="44"/>
      <c r="P50" s="44"/>
    </row>
    <row r="51" spans="1:16" s="7" customFormat="1" ht="63.75">
      <c r="A51" s="15"/>
      <c r="B51" s="11" t="s">
        <v>235</v>
      </c>
      <c r="C51" s="43">
        <f t="shared" si="8"/>
        <v>200000</v>
      </c>
      <c r="D51" s="43">
        <v>200000</v>
      </c>
      <c r="E51" s="43"/>
      <c r="F51" s="43"/>
      <c r="G51" s="43"/>
      <c r="H51" s="43">
        <f t="shared" si="9"/>
        <v>0</v>
      </c>
      <c r="I51" s="43"/>
      <c r="J51" s="43"/>
      <c r="K51" s="43"/>
      <c r="L51" s="43"/>
      <c r="M51" s="43"/>
      <c r="N51" s="42">
        <f t="shared" si="1"/>
        <v>200000</v>
      </c>
      <c r="O51" s="44"/>
      <c r="P51" s="44"/>
    </row>
    <row r="52" spans="1:16" s="7" customFormat="1" ht="25.5" hidden="1">
      <c r="A52" s="15"/>
      <c r="B52" s="11" t="s">
        <v>188</v>
      </c>
      <c r="C52" s="43">
        <f t="shared" si="8"/>
        <v>0</v>
      </c>
      <c r="D52" s="43"/>
      <c r="E52" s="43"/>
      <c r="F52" s="43"/>
      <c r="G52" s="43"/>
      <c r="H52" s="43">
        <f t="shared" si="9"/>
        <v>0</v>
      </c>
      <c r="I52" s="43"/>
      <c r="J52" s="43"/>
      <c r="K52" s="43"/>
      <c r="L52" s="43"/>
      <c r="M52" s="43"/>
      <c r="N52" s="42">
        <f t="shared" si="1"/>
        <v>0</v>
      </c>
      <c r="O52" s="44"/>
      <c r="P52" s="44"/>
    </row>
    <row r="53" spans="1:16" s="38" customFormat="1" ht="25.5">
      <c r="A53" s="37" t="s">
        <v>189</v>
      </c>
      <c r="B53" s="39" t="s">
        <v>79</v>
      </c>
      <c r="C53" s="50">
        <f>C55+C56+C57+C58+C59+C63+C65+C61+C60</f>
        <v>31064831</v>
      </c>
      <c r="D53" s="50">
        <f>D55+D56+D57+D58+D59+D63+D65+D61+D60</f>
        <v>30644831</v>
      </c>
      <c r="E53" s="50">
        <f>E55+E56+E57+E58+E59+E63+E65+E61+E60</f>
        <v>474546</v>
      </c>
      <c r="F53" s="50">
        <f>F55+F56+F57+F58+F59+F63+F65+F61+F60</f>
        <v>10343700</v>
      </c>
      <c r="G53" s="50">
        <f>G55+G56+G57+G58+G59+G63+G65+G61+G60</f>
        <v>420000</v>
      </c>
      <c r="H53" s="50">
        <f aca="true" t="shared" si="10" ref="H53:M53">H55+H56+H57+H58+H59+H63+H65+H61+H64+H62+H70+H69</f>
        <v>40619000</v>
      </c>
      <c r="I53" s="50">
        <f t="shared" si="10"/>
        <v>20622000</v>
      </c>
      <c r="J53" s="50">
        <f t="shared" si="10"/>
        <v>0</v>
      </c>
      <c r="K53" s="50">
        <f t="shared" si="10"/>
        <v>7500000</v>
      </c>
      <c r="L53" s="50">
        <f t="shared" si="10"/>
        <v>19997000</v>
      </c>
      <c r="M53" s="50">
        <f t="shared" si="10"/>
        <v>14519000</v>
      </c>
      <c r="N53" s="49">
        <f t="shared" si="1"/>
        <v>71683831</v>
      </c>
      <c r="O53" s="51"/>
      <c r="P53" s="51"/>
    </row>
    <row r="54" spans="1:16" ht="12.75" hidden="1">
      <c r="A54" s="40"/>
      <c r="B54" s="3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2">
        <f t="shared" si="1"/>
        <v>0</v>
      </c>
      <c r="O54" s="45"/>
      <c r="P54" s="45"/>
    </row>
    <row r="55" spans="1:16" s="7" customFormat="1" ht="12.75">
      <c r="A55" s="15" t="s">
        <v>23</v>
      </c>
      <c r="B55" s="17" t="s">
        <v>24</v>
      </c>
      <c r="C55" s="43">
        <f>D55+G55</f>
        <v>794831</v>
      </c>
      <c r="D55" s="43">
        <v>789831</v>
      </c>
      <c r="E55" s="43">
        <v>474546</v>
      </c>
      <c r="F55" s="43">
        <v>43700</v>
      </c>
      <c r="G55" s="43">
        <v>5000</v>
      </c>
      <c r="H55" s="43">
        <f>I55+L55</f>
        <v>0</v>
      </c>
      <c r="I55" s="43"/>
      <c r="J55" s="43"/>
      <c r="K55" s="43"/>
      <c r="L55" s="43"/>
      <c r="M55" s="43"/>
      <c r="N55" s="42">
        <f t="shared" si="1"/>
        <v>794831</v>
      </c>
      <c r="O55" s="44"/>
      <c r="P55" s="44"/>
    </row>
    <row r="56" spans="1:16" s="7" customFormat="1" ht="51">
      <c r="A56" s="15" t="s">
        <v>94</v>
      </c>
      <c r="B56" s="17" t="s">
        <v>236</v>
      </c>
      <c r="C56" s="43">
        <f aca="true" t="shared" si="11" ref="C56:C72">D56+G56</f>
        <v>1100000</v>
      </c>
      <c r="D56" s="43">
        <v>1100000</v>
      </c>
      <c r="E56" s="43"/>
      <c r="F56" s="43"/>
      <c r="G56" s="43"/>
      <c r="H56" s="43">
        <f aca="true" t="shared" si="12" ref="H56:H72">I56+L56</f>
        <v>0</v>
      </c>
      <c r="I56" s="43"/>
      <c r="J56" s="43"/>
      <c r="K56" s="43"/>
      <c r="L56" s="43"/>
      <c r="M56" s="43"/>
      <c r="N56" s="42">
        <f t="shared" si="1"/>
        <v>1100000</v>
      </c>
      <c r="O56" s="44"/>
      <c r="P56" s="44"/>
    </row>
    <row r="57" spans="1:16" s="7" customFormat="1" ht="38.25">
      <c r="A57" s="15" t="s">
        <v>45</v>
      </c>
      <c r="B57" s="11" t="s">
        <v>5</v>
      </c>
      <c r="C57" s="43">
        <f t="shared" si="11"/>
        <v>120000</v>
      </c>
      <c r="D57" s="43">
        <v>120000</v>
      </c>
      <c r="E57" s="43"/>
      <c r="F57" s="43"/>
      <c r="G57" s="43"/>
      <c r="H57" s="43">
        <f t="shared" si="12"/>
        <v>0</v>
      </c>
      <c r="I57" s="43"/>
      <c r="J57" s="43"/>
      <c r="K57" s="43"/>
      <c r="L57" s="43"/>
      <c r="M57" s="43"/>
      <c r="N57" s="42">
        <f t="shared" si="1"/>
        <v>120000</v>
      </c>
      <c r="O57" s="44"/>
      <c r="P57" s="44"/>
    </row>
    <row r="58" spans="1:16" s="7" customFormat="1" ht="25.5" hidden="1">
      <c r="A58" s="15" t="s">
        <v>168</v>
      </c>
      <c r="B58" s="11" t="s">
        <v>169</v>
      </c>
      <c r="C58" s="43">
        <f t="shared" si="11"/>
        <v>0</v>
      </c>
      <c r="D58" s="43"/>
      <c r="E58" s="43"/>
      <c r="F58" s="43"/>
      <c r="G58" s="43"/>
      <c r="H58" s="43">
        <f t="shared" si="12"/>
        <v>0</v>
      </c>
      <c r="I58" s="43"/>
      <c r="J58" s="43"/>
      <c r="K58" s="43"/>
      <c r="L58" s="43"/>
      <c r="M58" s="43"/>
      <c r="N58" s="42">
        <f t="shared" si="1"/>
        <v>0</v>
      </c>
      <c r="O58" s="44"/>
      <c r="P58" s="44"/>
    </row>
    <row r="59" spans="1:16" s="7" customFormat="1" ht="25.5">
      <c r="A59" s="15">
        <v>100203</v>
      </c>
      <c r="B59" s="11" t="s">
        <v>6</v>
      </c>
      <c r="C59" s="43">
        <f t="shared" si="11"/>
        <v>29050000</v>
      </c>
      <c r="D59" s="43">
        <v>28635000</v>
      </c>
      <c r="E59" s="43"/>
      <c r="F59" s="43">
        <v>10300000</v>
      </c>
      <c r="G59" s="43">
        <v>415000</v>
      </c>
      <c r="H59" s="43">
        <f t="shared" si="12"/>
        <v>600000</v>
      </c>
      <c r="I59" s="43">
        <v>600000</v>
      </c>
      <c r="J59" s="43"/>
      <c r="K59" s="43"/>
      <c r="L59" s="43"/>
      <c r="M59" s="43"/>
      <c r="N59" s="42">
        <f t="shared" si="1"/>
        <v>29650000</v>
      </c>
      <c r="O59" s="44"/>
      <c r="P59" s="44"/>
    </row>
    <row r="60" spans="1:16" s="7" customFormat="1" ht="51" hidden="1">
      <c r="A60" s="15" t="s">
        <v>211</v>
      </c>
      <c r="B60" s="10" t="s">
        <v>212</v>
      </c>
      <c r="C60" s="43">
        <f t="shared" si="11"/>
        <v>0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2">
        <f t="shared" si="1"/>
        <v>0</v>
      </c>
      <c r="O60" s="44"/>
      <c r="P60" s="44"/>
    </row>
    <row r="61" spans="1:16" s="7" customFormat="1" ht="12.75">
      <c r="A61" s="15" t="s">
        <v>112</v>
      </c>
      <c r="B61" s="10" t="s">
        <v>113</v>
      </c>
      <c r="C61" s="43">
        <f t="shared" si="11"/>
        <v>0</v>
      </c>
      <c r="D61" s="43"/>
      <c r="E61" s="43"/>
      <c r="F61" s="43"/>
      <c r="G61" s="43"/>
      <c r="H61" s="43">
        <f t="shared" si="12"/>
        <v>14519000</v>
      </c>
      <c r="I61" s="43"/>
      <c r="J61" s="43"/>
      <c r="K61" s="43"/>
      <c r="L61" s="43">
        <f>M61</f>
        <v>14519000</v>
      </c>
      <c r="M61" s="43">
        <f>9650000+2150000+2719000</f>
        <v>14519000</v>
      </c>
      <c r="N61" s="42">
        <f t="shared" si="1"/>
        <v>14519000</v>
      </c>
      <c r="O61" s="44"/>
      <c r="P61" s="44"/>
    </row>
    <row r="62" spans="1:16" s="7" customFormat="1" ht="63.75" hidden="1">
      <c r="A62" s="15" t="s">
        <v>156</v>
      </c>
      <c r="B62" s="4" t="s">
        <v>157</v>
      </c>
      <c r="C62" s="43"/>
      <c r="D62" s="43"/>
      <c r="E62" s="43"/>
      <c r="F62" s="43"/>
      <c r="G62" s="43"/>
      <c r="H62" s="43">
        <f t="shared" si="12"/>
        <v>0</v>
      </c>
      <c r="I62" s="43"/>
      <c r="J62" s="43"/>
      <c r="K62" s="43"/>
      <c r="L62" s="43"/>
      <c r="M62" s="43"/>
      <c r="N62" s="42">
        <f t="shared" si="1"/>
        <v>0</v>
      </c>
      <c r="O62" s="44"/>
      <c r="P62" s="44"/>
    </row>
    <row r="63" spans="1:16" s="7" customFormat="1" ht="38.25">
      <c r="A63" s="15">
        <v>170703</v>
      </c>
      <c r="B63" s="11" t="s">
        <v>7</v>
      </c>
      <c r="C63" s="43">
        <f t="shared" si="11"/>
        <v>0</v>
      </c>
      <c r="D63" s="43"/>
      <c r="E63" s="43"/>
      <c r="F63" s="43"/>
      <c r="G63" s="43"/>
      <c r="H63" s="43">
        <f t="shared" si="12"/>
        <v>17500000</v>
      </c>
      <c r="I63" s="43">
        <v>15022000</v>
      </c>
      <c r="J63" s="43"/>
      <c r="K63" s="43">
        <v>5000000</v>
      </c>
      <c r="L63" s="43">
        <v>2478000</v>
      </c>
      <c r="M63" s="43"/>
      <c r="N63" s="42">
        <f t="shared" si="1"/>
        <v>17500000</v>
      </c>
      <c r="O63" s="44"/>
      <c r="P63" s="44"/>
    </row>
    <row r="64" spans="1:16" s="7" customFormat="1" ht="50.25" customHeight="1" hidden="1">
      <c r="A64" s="15" t="s">
        <v>162</v>
      </c>
      <c r="B64" s="11" t="s">
        <v>163</v>
      </c>
      <c r="C64" s="43">
        <f t="shared" si="11"/>
        <v>0</v>
      </c>
      <c r="D64" s="43"/>
      <c r="E64" s="43"/>
      <c r="F64" s="43"/>
      <c r="G64" s="43"/>
      <c r="H64" s="43">
        <f t="shared" si="12"/>
        <v>0</v>
      </c>
      <c r="I64" s="43"/>
      <c r="J64" s="43"/>
      <c r="K64" s="43"/>
      <c r="L64" s="43"/>
      <c r="M64" s="43"/>
      <c r="N64" s="42">
        <f t="shared" si="1"/>
        <v>0</v>
      </c>
      <c r="O64" s="44"/>
      <c r="P64" s="44"/>
    </row>
    <row r="65" spans="1:16" s="7" customFormat="1" ht="12.75" hidden="1">
      <c r="A65" s="15" t="s">
        <v>65</v>
      </c>
      <c r="B65" s="11" t="s">
        <v>91</v>
      </c>
      <c r="C65" s="43">
        <f t="shared" si="11"/>
        <v>0</v>
      </c>
      <c r="D65" s="43">
        <f>D66+D67+D68</f>
        <v>0</v>
      </c>
      <c r="E65" s="43"/>
      <c r="F65" s="43"/>
      <c r="G65" s="43"/>
      <c r="H65" s="43">
        <f t="shared" si="12"/>
        <v>0</v>
      </c>
      <c r="I65" s="43"/>
      <c r="J65" s="43"/>
      <c r="K65" s="43"/>
      <c r="L65" s="43"/>
      <c r="M65" s="43"/>
      <c r="N65" s="42">
        <f t="shared" si="1"/>
        <v>0</v>
      </c>
      <c r="O65" s="44"/>
      <c r="P65" s="44"/>
    </row>
    <row r="66" spans="1:16" s="7" customFormat="1" ht="90.75" customHeight="1" hidden="1">
      <c r="A66" s="15"/>
      <c r="B66" s="32" t="s">
        <v>175</v>
      </c>
      <c r="C66" s="43">
        <f t="shared" si="11"/>
        <v>0</v>
      </c>
      <c r="D66" s="43"/>
      <c r="E66" s="43"/>
      <c r="F66" s="43"/>
      <c r="G66" s="43"/>
      <c r="H66" s="43">
        <f t="shared" si="12"/>
        <v>0</v>
      </c>
      <c r="I66" s="43"/>
      <c r="J66" s="43"/>
      <c r="K66" s="43"/>
      <c r="L66" s="43"/>
      <c r="M66" s="43"/>
      <c r="N66" s="42">
        <f t="shared" si="1"/>
        <v>0</v>
      </c>
      <c r="O66" s="44"/>
      <c r="P66" s="44"/>
    </row>
    <row r="67" spans="1:16" s="7" customFormat="1" ht="25.5" hidden="1">
      <c r="A67" s="15"/>
      <c r="B67" s="11" t="s">
        <v>165</v>
      </c>
      <c r="C67" s="43">
        <f t="shared" si="11"/>
        <v>0</v>
      </c>
      <c r="D67" s="43"/>
      <c r="E67" s="43"/>
      <c r="F67" s="43"/>
      <c r="G67" s="43"/>
      <c r="H67" s="43">
        <f t="shared" si="12"/>
        <v>0</v>
      </c>
      <c r="I67" s="43"/>
      <c r="J67" s="43"/>
      <c r="K67" s="43"/>
      <c r="L67" s="43"/>
      <c r="M67" s="43"/>
      <c r="N67" s="42">
        <f t="shared" si="1"/>
        <v>0</v>
      </c>
      <c r="O67" s="44"/>
      <c r="P67" s="44"/>
    </row>
    <row r="68" spans="1:16" s="7" customFormat="1" ht="76.5" hidden="1">
      <c r="A68" s="15"/>
      <c r="B68" s="11" t="s">
        <v>120</v>
      </c>
      <c r="C68" s="43">
        <f t="shared" si="11"/>
        <v>0</v>
      </c>
      <c r="D68" s="43"/>
      <c r="E68" s="43"/>
      <c r="F68" s="43"/>
      <c r="G68" s="43"/>
      <c r="H68" s="43">
        <f t="shared" si="12"/>
        <v>0</v>
      </c>
      <c r="I68" s="43"/>
      <c r="J68" s="43"/>
      <c r="K68" s="43"/>
      <c r="L68" s="43"/>
      <c r="M68" s="43"/>
      <c r="N68" s="42">
        <f t="shared" si="1"/>
        <v>0</v>
      </c>
      <c r="O68" s="44"/>
      <c r="P68" s="44"/>
    </row>
    <row r="69" spans="1:16" s="7" customFormat="1" ht="25.5" hidden="1">
      <c r="A69" s="15" t="s">
        <v>111</v>
      </c>
      <c r="B69" s="33" t="s">
        <v>153</v>
      </c>
      <c r="C69" s="43">
        <f t="shared" si="11"/>
        <v>0</v>
      </c>
      <c r="D69" s="43"/>
      <c r="E69" s="43"/>
      <c r="F69" s="43"/>
      <c r="G69" s="43"/>
      <c r="H69" s="43">
        <f t="shared" si="12"/>
        <v>0</v>
      </c>
      <c r="I69" s="43"/>
      <c r="J69" s="43"/>
      <c r="K69" s="43"/>
      <c r="L69" s="43"/>
      <c r="M69" s="43"/>
      <c r="N69" s="42">
        <f t="shared" si="1"/>
        <v>0</v>
      </c>
      <c r="O69" s="44"/>
      <c r="P69" s="44"/>
    </row>
    <row r="70" spans="1:16" s="7" customFormat="1" ht="25.5">
      <c r="A70" s="15" t="s">
        <v>64</v>
      </c>
      <c r="B70" s="33" t="s">
        <v>103</v>
      </c>
      <c r="C70" s="43">
        <f t="shared" si="11"/>
        <v>0</v>
      </c>
      <c r="D70" s="43"/>
      <c r="E70" s="43"/>
      <c r="F70" s="43"/>
      <c r="G70" s="43"/>
      <c r="H70" s="43">
        <f t="shared" si="12"/>
        <v>8000000</v>
      </c>
      <c r="I70" s="43">
        <v>5000000</v>
      </c>
      <c r="J70" s="43"/>
      <c r="K70" s="43">
        <v>2500000</v>
      </c>
      <c r="L70" s="43">
        <v>3000000</v>
      </c>
      <c r="M70" s="43"/>
      <c r="N70" s="42">
        <f t="shared" si="1"/>
        <v>8000000</v>
      </c>
      <c r="O70" s="44"/>
      <c r="P70" s="44"/>
    </row>
    <row r="71" spans="1:16" s="7" customFormat="1" ht="12.75" hidden="1">
      <c r="A71" s="15"/>
      <c r="B71" s="32" t="s">
        <v>104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2"/>
      <c r="O71" s="44"/>
      <c r="P71" s="44"/>
    </row>
    <row r="72" spans="1:16" s="7" customFormat="1" ht="89.25" hidden="1">
      <c r="A72" s="15"/>
      <c r="B72" s="32" t="s">
        <v>199</v>
      </c>
      <c r="C72" s="43">
        <f t="shared" si="11"/>
        <v>0</v>
      </c>
      <c r="D72" s="43"/>
      <c r="E72" s="43"/>
      <c r="F72" s="43"/>
      <c r="G72" s="43"/>
      <c r="H72" s="43">
        <f t="shared" si="12"/>
        <v>0</v>
      </c>
      <c r="I72" s="43"/>
      <c r="J72" s="43"/>
      <c r="K72" s="43"/>
      <c r="L72" s="43"/>
      <c r="M72" s="43"/>
      <c r="N72" s="42">
        <f t="shared" si="1"/>
        <v>0</v>
      </c>
      <c r="O72" s="44"/>
      <c r="P72" s="44"/>
    </row>
    <row r="73" spans="1:16" s="38" customFormat="1" ht="25.5">
      <c r="A73" s="37" t="s">
        <v>127</v>
      </c>
      <c r="B73" s="39" t="s">
        <v>195</v>
      </c>
      <c r="C73" s="50">
        <f>C74+C75</f>
        <v>969866</v>
      </c>
      <c r="D73" s="50">
        <f>D74+D75</f>
        <v>964866</v>
      </c>
      <c r="E73" s="50">
        <f>E74+E75</f>
        <v>427582</v>
      </c>
      <c r="F73" s="50">
        <f>F74+F75</f>
        <v>0</v>
      </c>
      <c r="G73" s="50">
        <f>G74+G75</f>
        <v>5000</v>
      </c>
      <c r="H73" s="50">
        <f>H74+H75+H76</f>
        <v>0</v>
      </c>
      <c r="I73" s="50">
        <f>I74+I75+I76</f>
        <v>0</v>
      </c>
      <c r="J73" s="50">
        <f>J74+J75+J76</f>
        <v>0</v>
      </c>
      <c r="K73" s="50">
        <f>K74+K75+K76</f>
        <v>0</v>
      </c>
      <c r="L73" s="50">
        <f>L74+L75+L76</f>
        <v>0</v>
      </c>
      <c r="M73" s="50">
        <f>M74</f>
        <v>0</v>
      </c>
      <c r="N73" s="49">
        <f t="shared" si="1"/>
        <v>969866</v>
      </c>
      <c r="O73" s="51"/>
      <c r="P73" s="51"/>
    </row>
    <row r="74" spans="1:16" s="7" customFormat="1" ht="12.75">
      <c r="A74" s="15" t="s">
        <v>23</v>
      </c>
      <c r="B74" s="17" t="s">
        <v>24</v>
      </c>
      <c r="C74" s="43">
        <f>D74+G74</f>
        <v>619866</v>
      </c>
      <c r="D74" s="43">
        <v>614866</v>
      </c>
      <c r="E74" s="43">
        <v>427582</v>
      </c>
      <c r="F74" s="43"/>
      <c r="G74" s="43">
        <v>5000</v>
      </c>
      <c r="H74" s="43">
        <f>I74+L74</f>
        <v>0</v>
      </c>
      <c r="I74" s="43"/>
      <c r="J74" s="43"/>
      <c r="K74" s="43"/>
      <c r="L74" s="43"/>
      <c r="M74" s="43"/>
      <c r="N74" s="42">
        <f t="shared" si="1"/>
        <v>619866</v>
      </c>
      <c r="O74" s="44"/>
      <c r="P74" s="44"/>
    </row>
    <row r="75" spans="1:16" s="7" customFormat="1" ht="38.25">
      <c r="A75" s="15" t="s">
        <v>60</v>
      </c>
      <c r="B75" s="11" t="s">
        <v>9</v>
      </c>
      <c r="C75" s="43">
        <f>D75+G75</f>
        <v>350000</v>
      </c>
      <c r="D75" s="43">
        <v>350000</v>
      </c>
      <c r="E75" s="43"/>
      <c r="F75" s="43"/>
      <c r="G75" s="43"/>
      <c r="H75" s="43">
        <f>I75+L75</f>
        <v>0</v>
      </c>
      <c r="I75" s="43"/>
      <c r="J75" s="43"/>
      <c r="K75" s="43"/>
      <c r="L75" s="43"/>
      <c r="M75" s="43"/>
      <c r="N75" s="42">
        <f t="shared" si="1"/>
        <v>350000</v>
      </c>
      <c r="O75" s="44"/>
      <c r="P75" s="44"/>
    </row>
    <row r="76" spans="1:16" s="7" customFormat="1" ht="25.5" hidden="1">
      <c r="A76" s="15" t="s">
        <v>64</v>
      </c>
      <c r="B76" s="33" t="s">
        <v>103</v>
      </c>
      <c r="C76" s="43"/>
      <c r="D76" s="43"/>
      <c r="E76" s="43"/>
      <c r="F76" s="43"/>
      <c r="G76" s="43"/>
      <c r="H76" s="43">
        <f>I76+L76</f>
        <v>0</v>
      </c>
      <c r="I76" s="43"/>
      <c r="J76" s="43"/>
      <c r="K76" s="43"/>
      <c r="L76" s="43"/>
      <c r="M76" s="43"/>
      <c r="N76" s="42">
        <f t="shared" si="1"/>
        <v>0</v>
      </c>
      <c r="O76" s="44"/>
      <c r="P76" s="44"/>
    </row>
    <row r="77" spans="1:16" s="38" customFormat="1" ht="25.5">
      <c r="A77" s="37" t="s">
        <v>128</v>
      </c>
      <c r="B77" s="39" t="s">
        <v>80</v>
      </c>
      <c r="C77" s="50">
        <f>C78+C79+C80</f>
        <v>1223756</v>
      </c>
      <c r="D77" s="50">
        <f>D78+D79+D80</f>
        <v>1218756</v>
      </c>
      <c r="E77" s="50">
        <f>E78+E79+E80</f>
        <v>295416</v>
      </c>
      <c r="F77" s="50">
        <f>F78+F79+F80</f>
        <v>17300</v>
      </c>
      <c r="G77" s="50">
        <f>G78+G79+G80</f>
        <v>5000</v>
      </c>
      <c r="H77" s="50">
        <f aca="true" t="shared" si="13" ref="H77:M77">H78+H80+H81</f>
        <v>4300000</v>
      </c>
      <c r="I77" s="50">
        <f t="shared" si="13"/>
        <v>1229500</v>
      </c>
      <c r="J77" s="50">
        <f t="shared" si="13"/>
        <v>0</v>
      </c>
      <c r="K77" s="50">
        <f t="shared" si="13"/>
        <v>0</v>
      </c>
      <c r="L77" s="50">
        <f t="shared" si="13"/>
        <v>3070500</v>
      </c>
      <c r="M77" s="50">
        <f t="shared" si="13"/>
        <v>0</v>
      </c>
      <c r="N77" s="49">
        <f t="shared" si="1"/>
        <v>5523756</v>
      </c>
      <c r="O77" s="51"/>
      <c r="P77" s="51"/>
    </row>
    <row r="78" spans="1:16" s="7" customFormat="1" ht="12.75">
      <c r="A78" s="15" t="s">
        <v>23</v>
      </c>
      <c r="B78" s="17" t="s">
        <v>24</v>
      </c>
      <c r="C78" s="43">
        <f>D78+G78</f>
        <v>461756</v>
      </c>
      <c r="D78" s="43">
        <v>456756</v>
      </c>
      <c r="E78" s="43">
        <v>295416</v>
      </c>
      <c r="F78" s="43">
        <v>17300</v>
      </c>
      <c r="G78" s="43">
        <v>5000</v>
      </c>
      <c r="H78" s="43">
        <f>I78+L78</f>
        <v>0</v>
      </c>
      <c r="I78" s="43"/>
      <c r="J78" s="43"/>
      <c r="K78" s="43"/>
      <c r="L78" s="43"/>
      <c r="M78" s="43"/>
      <c r="N78" s="42">
        <f t="shared" si="1"/>
        <v>461756</v>
      </c>
      <c r="O78" s="44"/>
      <c r="P78" s="44"/>
    </row>
    <row r="79" spans="1:16" s="7" customFormat="1" ht="38.25">
      <c r="A79" s="15" t="s">
        <v>193</v>
      </c>
      <c r="B79" s="33" t="s">
        <v>8</v>
      </c>
      <c r="C79" s="43">
        <f>D79+G79</f>
        <v>762000</v>
      </c>
      <c r="D79" s="43">
        <v>762000</v>
      </c>
      <c r="E79" s="43"/>
      <c r="F79" s="43"/>
      <c r="G79" s="43"/>
      <c r="H79" s="43"/>
      <c r="I79" s="43"/>
      <c r="J79" s="43"/>
      <c r="K79" s="43"/>
      <c r="L79" s="43"/>
      <c r="M79" s="43"/>
      <c r="N79" s="42">
        <f>C79+H79</f>
        <v>762000</v>
      </c>
      <c r="O79" s="44"/>
      <c r="P79" s="44"/>
    </row>
    <row r="80" spans="1:16" s="7" customFormat="1" ht="25.5">
      <c r="A80" s="15" t="s">
        <v>111</v>
      </c>
      <c r="B80" s="33" t="s">
        <v>153</v>
      </c>
      <c r="C80" s="43">
        <f>D80+G80</f>
        <v>0</v>
      </c>
      <c r="D80" s="43"/>
      <c r="E80" s="43"/>
      <c r="F80" s="43"/>
      <c r="G80" s="43"/>
      <c r="H80" s="43">
        <f>I80+L80</f>
        <v>4070000</v>
      </c>
      <c r="I80" s="43">
        <v>1169500</v>
      </c>
      <c r="J80" s="43"/>
      <c r="K80" s="43"/>
      <c r="L80" s="43">
        <v>2900500</v>
      </c>
      <c r="M80" s="43"/>
      <c r="N80" s="42">
        <f t="shared" si="1"/>
        <v>4070000</v>
      </c>
      <c r="O80" s="44"/>
      <c r="P80" s="44"/>
    </row>
    <row r="81" spans="1:16" s="7" customFormat="1" ht="51">
      <c r="A81" s="15" t="s">
        <v>197</v>
      </c>
      <c r="B81" s="10" t="s">
        <v>198</v>
      </c>
      <c r="C81" s="43">
        <f>D81+G81</f>
        <v>0</v>
      </c>
      <c r="D81" s="43"/>
      <c r="E81" s="43"/>
      <c r="F81" s="43"/>
      <c r="G81" s="43"/>
      <c r="H81" s="43">
        <f>I81+L81</f>
        <v>230000</v>
      </c>
      <c r="I81" s="43">
        <v>60000</v>
      </c>
      <c r="J81" s="43"/>
      <c r="K81" s="43"/>
      <c r="L81" s="43">
        <v>170000</v>
      </c>
      <c r="M81" s="43"/>
      <c r="N81" s="42">
        <f>C81+H81</f>
        <v>230000</v>
      </c>
      <c r="O81" s="44"/>
      <c r="P81" s="44"/>
    </row>
    <row r="82" spans="1:16" s="38" customFormat="1" ht="25.5">
      <c r="A82" s="37" t="s">
        <v>129</v>
      </c>
      <c r="B82" s="39" t="s">
        <v>160</v>
      </c>
      <c r="C82" s="50">
        <f>C83+C84+C96+C98+C99+C95</f>
        <v>25781889</v>
      </c>
      <c r="D82" s="50">
        <f>D83+D84+D95+D96+D97+D98+D99</f>
        <v>25300074</v>
      </c>
      <c r="E82" s="50">
        <f>E83+E84+E95+E96+E97+E98+E99</f>
        <v>15122483</v>
      </c>
      <c r="F82" s="50">
        <f>F83+F84+F95+F96+F97+F98+F99</f>
        <v>3042666</v>
      </c>
      <c r="G82" s="50">
        <f>G83+G84+G95+G96+G97+G98+G99</f>
        <v>481815</v>
      </c>
      <c r="H82" s="50">
        <f>H83+H84+H94+H96+H98+H99+H97</f>
        <v>7287278</v>
      </c>
      <c r="I82" s="50">
        <f>I83+I84+I95+I96+I97+I98+I99</f>
        <v>2638056</v>
      </c>
      <c r="J82" s="50">
        <f>J83+J84+J95+J96+J97+J98+J99</f>
        <v>894703</v>
      </c>
      <c r="K82" s="50">
        <f>K83+K84+K95+K96+K97+K98+K99</f>
        <v>27384</v>
      </c>
      <c r="L82" s="50">
        <f>L83+L84+L95+L96+L97+L98+L99</f>
        <v>4649222</v>
      </c>
      <c r="M82" s="50">
        <f>M83+M84+M95+M96+M97+M98+M99</f>
        <v>4080845</v>
      </c>
      <c r="N82" s="49">
        <f t="shared" si="1"/>
        <v>33069167</v>
      </c>
      <c r="O82" s="51"/>
      <c r="P82" s="51"/>
    </row>
    <row r="83" spans="1:16" s="7" customFormat="1" ht="12.75">
      <c r="A83" s="15" t="s">
        <v>23</v>
      </c>
      <c r="B83" s="17" t="s">
        <v>24</v>
      </c>
      <c r="C83" s="43">
        <f aca="true" t="shared" si="14" ref="C83:C96">D83+G83</f>
        <v>490388</v>
      </c>
      <c r="D83" s="43">
        <v>470313</v>
      </c>
      <c r="E83" s="43">
        <v>303754</v>
      </c>
      <c r="F83" s="43">
        <v>22700</v>
      </c>
      <c r="G83" s="43">
        <v>20075</v>
      </c>
      <c r="H83" s="43">
        <f aca="true" t="shared" si="15" ref="H83:H101">I83+L83</f>
        <v>0</v>
      </c>
      <c r="I83" s="43"/>
      <c r="J83" s="43"/>
      <c r="K83" s="43"/>
      <c r="L83" s="43"/>
      <c r="M83" s="43"/>
      <c r="N83" s="42">
        <f t="shared" si="1"/>
        <v>490388</v>
      </c>
      <c r="O83" s="44"/>
      <c r="P83" s="44"/>
    </row>
    <row r="84" spans="1:16" s="7" customFormat="1" ht="12.75">
      <c r="A84" s="15" t="s">
        <v>25</v>
      </c>
      <c r="B84" s="17" t="s">
        <v>26</v>
      </c>
      <c r="C84" s="43">
        <f t="shared" si="14"/>
        <v>21205092</v>
      </c>
      <c r="D84" s="43">
        <f>SUM(D86:D94)</f>
        <v>20743352</v>
      </c>
      <c r="E84" s="43">
        <f>SUM(E86:E94)</f>
        <v>12084638</v>
      </c>
      <c r="F84" s="43">
        <f>SUM(F86:F94)</f>
        <v>2843677</v>
      </c>
      <c r="G84" s="43">
        <f>SUM(G86:G94)</f>
        <v>461740</v>
      </c>
      <c r="H84" s="43">
        <f t="shared" si="15"/>
        <v>1973549</v>
      </c>
      <c r="I84" s="43">
        <f>SUM(I86:I94)</f>
        <v>1905172</v>
      </c>
      <c r="J84" s="43">
        <f>SUM(J86:J94)</f>
        <v>894703</v>
      </c>
      <c r="K84" s="43">
        <f>SUM(K86:K94)</f>
        <v>27384</v>
      </c>
      <c r="L84" s="43">
        <f>SUM(L86:L94)</f>
        <v>68377</v>
      </c>
      <c r="M84" s="43">
        <f>M85+M86+M87+M89+M91+M92</f>
        <v>0</v>
      </c>
      <c r="N84" s="42">
        <f t="shared" si="1"/>
        <v>23178641</v>
      </c>
      <c r="O84" s="44"/>
      <c r="P84" s="44"/>
    </row>
    <row r="85" spans="1:16" s="7" customFormat="1" ht="12.75" hidden="1">
      <c r="A85" s="15" t="s">
        <v>70</v>
      </c>
      <c r="B85" s="18" t="s">
        <v>69</v>
      </c>
      <c r="C85" s="43">
        <f t="shared" si="14"/>
        <v>0</v>
      </c>
      <c r="D85" s="43"/>
      <c r="E85" s="43"/>
      <c r="F85" s="43"/>
      <c r="G85" s="43"/>
      <c r="H85" s="43">
        <f t="shared" si="15"/>
        <v>0</v>
      </c>
      <c r="I85" s="43"/>
      <c r="J85" s="43"/>
      <c r="K85" s="43"/>
      <c r="L85" s="43"/>
      <c r="M85" s="43"/>
      <c r="N85" s="42">
        <f t="shared" si="1"/>
        <v>0</v>
      </c>
      <c r="O85" s="44"/>
      <c r="P85" s="44"/>
    </row>
    <row r="86" spans="1:16" s="7" customFormat="1" ht="51">
      <c r="A86" s="15" t="s">
        <v>27</v>
      </c>
      <c r="B86" s="17" t="s">
        <v>143</v>
      </c>
      <c r="C86" s="43">
        <f t="shared" si="14"/>
        <v>10233598</v>
      </c>
      <c r="D86" s="43">
        <v>10099598</v>
      </c>
      <c r="E86" s="43">
        <v>5784726</v>
      </c>
      <c r="F86" s="43">
        <v>1230938</v>
      </c>
      <c r="G86" s="43">
        <v>134000</v>
      </c>
      <c r="H86" s="43">
        <f t="shared" si="15"/>
        <v>1716079</v>
      </c>
      <c r="I86" s="43">
        <v>1710045</v>
      </c>
      <c r="J86" s="43">
        <v>862543</v>
      </c>
      <c r="K86" s="43">
        <v>23524</v>
      </c>
      <c r="L86" s="43">
        <v>6034</v>
      </c>
      <c r="M86" s="43"/>
      <c r="N86" s="42">
        <f t="shared" si="1"/>
        <v>11949677</v>
      </c>
      <c r="O86" s="44"/>
      <c r="P86" s="44"/>
    </row>
    <row r="87" spans="1:16" s="7" customFormat="1" ht="25.5">
      <c r="A87" s="15" t="s">
        <v>28</v>
      </c>
      <c r="B87" s="17" t="s">
        <v>29</v>
      </c>
      <c r="C87" s="43">
        <f t="shared" si="14"/>
        <v>9207000</v>
      </c>
      <c r="D87" s="43">
        <v>9207000</v>
      </c>
      <c r="E87" s="43">
        <v>5408046</v>
      </c>
      <c r="F87" s="43">
        <v>1589498</v>
      </c>
      <c r="G87" s="43"/>
      <c r="H87" s="43">
        <f t="shared" si="15"/>
        <v>201434</v>
      </c>
      <c r="I87" s="43">
        <v>172361</v>
      </c>
      <c r="J87" s="43">
        <v>32160</v>
      </c>
      <c r="K87" s="43">
        <v>3860</v>
      </c>
      <c r="L87" s="43">
        <v>29073</v>
      </c>
      <c r="M87" s="43"/>
      <c r="N87" s="42">
        <f t="shared" si="1"/>
        <v>9408434</v>
      </c>
      <c r="O87" s="44"/>
      <c r="P87" s="44"/>
    </row>
    <row r="88" spans="1:16" s="7" customFormat="1" ht="51" hidden="1">
      <c r="A88" s="15" t="s">
        <v>185</v>
      </c>
      <c r="B88" s="17" t="s">
        <v>186</v>
      </c>
      <c r="C88" s="43">
        <f t="shared" si="14"/>
        <v>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2">
        <f t="shared" si="1"/>
        <v>0</v>
      </c>
      <c r="O88" s="44"/>
      <c r="P88" s="44"/>
    </row>
    <row r="89" spans="1:16" s="7" customFormat="1" ht="25.5">
      <c r="A89" s="15" t="s">
        <v>30</v>
      </c>
      <c r="B89" s="17" t="s">
        <v>144</v>
      </c>
      <c r="C89" s="43">
        <f t="shared" si="14"/>
        <v>921044</v>
      </c>
      <c r="D89" s="43">
        <v>607804</v>
      </c>
      <c r="E89" s="43">
        <v>391726</v>
      </c>
      <c r="F89" s="43">
        <v>23241</v>
      </c>
      <c r="G89" s="43">
        <f>13240+300000</f>
        <v>313240</v>
      </c>
      <c r="H89" s="43">
        <f t="shared" si="15"/>
        <v>0</v>
      </c>
      <c r="I89" s="43"/>
      <c r="J89" s="43"/>
      <c r="K89" s="43"/>
      <c r="L89" s="43"/>
      <c r="M89" s="43"/>
      <c r="N89" s="42">
        <f t="shared" si="1"/>
        <v>921044</v>
      </c>
      <c r="O89" s="44"/>
      <c r="P89" s="44"/>
    </row>
    <row r="90" spans="1:16" s="7" customFormat="1" ht="25.5">
      <c r="A90" s="15" t="s">
        <v>213</v>
      </c>
      <c r="B90" s="11" t="s">
        <v>214</v>
      </c>
      <c r="C90" s="43">
        <f>D90+G90</f>
        <v>177435</v>
      </c>
      <c r="D90" s="43">
        <v>177435</v>
      </c>
      <c r="E90" s="43">
        <v>102969</v>
      </c>
      <c r="F90" s="43"/>
      <c r="G90" s="43"/>
      <c r="H90" s="43">
        <f>I90+L90</f>
        <v>56036</v>
      </c>
      <c r="I90" s="43">
        <v>22766</v>
      </c>
      <c r="J90" s="43"/>
      <c r="K90" s="43"/>
      <c r="L90" s="43">
        <v>33270</v>
      </c>
      <c r="M90" s="43"/>
      <c r="N90" s="42">
        <f>C90+H90</f>
        <v>233471</v>
      </c>
      <c r="O90" s="44"/>
      <c r="P90" s="44"/>
    </row>
    <row r="91" spans="1:16" s="7" customFormat="1" ht="25.5">
      <c r="A91" s="15" t="s">
        <v>31</v>
      </c>
      <c r="B91" s="11" t="s">
        <v>145</v>
      </c>
      <c r="C91" s="43">
        <f t="shared" si="14"/>
        <v>625839</v>
      </c>
      <c r="D91" s="43">
        <v>611339</v>
      </c>
      <c r="E91" s="43">
        <v>397171</v>
      </c>
      <c r="F91" s="43"/>
      <c r="G91" s="43">
        <v>14500</v>
      </c>
      <c r="H91" s="43">
        <f t="shared" si="15"/>
        <v>0</v>
      </c>
      <c r="I91" s="43"/>
      <c r="J91" s="43"/>
      <c r="K91" s="43"/>
      <c r="L91" s="43"/>
      <c r="M91" s="43"/>
      <c r="N91" s="42">
        <f t="shared" si="1"/>
        <v>625839</v>
      </c>
      <c r="O91" s="44"/>
      <c r="P91" s="44"/>
    </row>
    <row r="92" spans="1:16" s="7" customFormat="1" ht="25.5" hidden="1">
      <c r="A92" s="15" t="s">
        <v>32</v>
      </c>
      <c r="B92" s="11" t="s">
        <v>146</v>
      </c>
      <c r="C92" s="43">
        <f t="shared" si="14"/>
        <v>0</v>
      </c>
      <c r="D92" s="43"/>
      <c r="E92" s="43"/>
      <c r="F92" s="43"/>
      <c r="G92" s="43"/>
      <c r="H92" s="43">
        <f t="shared" si="15"/>
        <v>0</v>
      </c>
      <c r="I92" s="43"/>
      <c r="J92" s="43"/>
      <c r="K92" s="43"/>
      <c r="L92" s="43"/>
      <c r="M92" s="43"/>
      <c r="N92" s="42">
        <f t="shared" si="1"/>
        <v>0</v>
      </c>
      <c r="O92" s="44"/>
      <c r="P92" s="44"/>
    </row>
    <row r="93" spans="1:16" s="7" customFormat="1" ht="51" hidden="1">
      <c r="A93" s="15" t="s">
        <v>183</v>
      </c>
      <c r="B93" s="11" t="s">
        <v>184</v>
      </c>
      <c r="C93" s="43">
        <f t="shared" si="14"/>
        <v>0</v>
      </c>
      <c r="D93" s="43"/>
      <c r="E93" s="43"/>
      <c r="F93" s="43"/>
      <c r="G93" s="43"/>
      <c r="H93" s="43">
        <f t="shared" si="15"/>
        <v>0</v>
      </c>
      <c r="I93" s="43"/>
      <c r="J93" s="43"/>
      <c r="K93" s="43"/>
      <c r="L93" s="43"/>
      <c r="M93" s="43"/>
      <c r="N93" s="42">
        <f t="shared" si="1"/>
        <v>0</v>
      </c>
      <c r="O93" s="44"/>
      <c r="P93" s="44"/>
    </row>
    <row r="94" spans="1:16" s="7" customFormat="1" ht="102">
      <c r="A94" s="15" t="s">
        <v>204</v>
      </c>
      <c r="B94" s="11" t="s">
        <v>205</v>
      </c>
      <c r="C94" s="43">
        <f t="shared" si="14"/>
        <v>40176</v>
      </c>
      <c r="D94" s="43">
        <v>40176</v>
      </c>
      <c r="E94" s="43"/>
      <c r="F94" s="43"/>
      <c r="G94" s="43"/>
      <c r="H94" s="43">
        <f t="shared" si="15"/>
        <v>0</v>
      </c>
      <c r="I94" s="43"/>
      <c r="J94" s="43"/>
      <c r="K94" s="43"/>
      <c r="L94" s="43"/>
      <c r="M94" s="43"/>
      <c r="N94" s="42">
        <f t="shared" si="1"/>
        <v>40176</v>
      </c>
      <c r="O94" s="44"/>
      <c r="P94" s="44"/>
    </row>
    <row r="95" spans="1:16" s="7" customFormat="1" ht="76.5">
      <c r="A95" s="15" t="s">
        <v>164</v>
      </c>
      <c r="B95" s="11" t="s">
        <v>219</v>
      </c>
      <c r="C95" s="43">
        <f t="shared" si="14"/>
        <v>67000</v>
      </c>
      <c r="D95" s="43">
        <v>67000</v>
      </c>
      <c r="E95" s="43"/>
      <c r="F95" s="43"/>
      <c r="G95" s="43"/>
      <c r="H95" s="43"/>
      <c r="I95" s="43"/>
      <c r="J95" s="43"/>
      <c r="K95" s="43"/>
      <c r="L95" s="43"/>
      <c r="M95" s="43"/>
      <c r="N95" s="42">
        <f t="shared" si="1"/>
        <v>67000</v>
      </c>
      <c r="O95" s="44"/>
      <c r="P95" s="44"/>
    </row>
    <row r="96" spans="1:16" s="7" customFormat="1" ht="38.25">
      <c r="A96" s="15">
        <v>130107</v>
      </c>
      <c r="B96" s="33" t="s">
        <v>58</v>
      </c>
      <c r="C96" s="43">
        <f t="shared" si="14"/>
        <v>4019409</v>
      </c>
      <c r="D96" s="43">
        <v>4019409</v>
      </c>
      <c r="E96" s="43">
        <v>2734091</v>
      </c>
      <c r="F96" s="43">
        <v>176289</v>
      </c>
      <c r="G96" s="43"/>
      <c r="H96" s="43">
        <f t="shared" si="15"/>
        <v>384</v>
      </c>
      <c r="I96" s="43">
        <v>384</v>
      </c>
      <c r="J96" s="43"/>
      <c r="K96" s="43"/>
      <c r="L96" s="43"/>
      <c r="M96" s="43"/>
      <c r="N96" s="42">
        <f t="shared" si="1"/>
        <v>4019793</v>
      </c>
      <c r="O96" s="44"/>
      <c r="P96" s="44"/>
    </row>
    <row r="97" spans="1:16" s="7" customFormat="1" ht="12.75">
      <c r="A97" s="15" t="s">
        <v>112</v>
      </c>
      <c r="B97" s="33" t="s">
        <v>113</v>
      </c>
      <c r="C97" s="43"/>
      <c r="D97" s="43"/>
      <c r="E97" s="43"/>
      <c r="F97" s="43"/>
      <c r="G97" s="43"/>
      <c r="H97" s="43">
        <f t="shared" si="15"/>
        <v>4080845</v>
      </c>
      <c r="I97" s="43"/>
      <c r="J97" s="43"/>
      <c r="K97" s="43"/>
      <c r="L97" s="43">
        <v>4080845</v>
      </c>
      <c r="M97" s="43">
        <v>4080845</v>
      </c>
      <c r="N97" s="42">
        <f t="shared" si="1"/>
        <v>4080845</v>
      </c>
      <c r="O97" s="44"/>
      <c r="P97" s="44"/>
    </row>
    <row r="98" spans="1:16" s="7" customFormat="1" ht="24" customHeight="1" hidden="1">
      <c r="A98" s="15" t="s">
        <v>111</v>
      </c>
      <c r="B98" s="33" t="s">
        <v>153</v>
      </c>
      <c r="C98" s="43"/>
      <c r="D98" s="43"/>
      <c r="E98" s="43"/>
      <c r="F98" s="43"/>
      <c r="G98" s="43"/>
      <c r="H98" s="43">
        <f t="shared" si="15"/>
        <v>0</v>
      </c>
      <c r="I98" s="43"/>
      <c r="J98" s="43"/>
      <c r="K98" s="43"/>
      <c r="L98" s="43"/>
      <c r="M98" s="43"/>
      <c r="N98" s="42">
        <f t="shared" si="1"/>
        <v>0</v>
      </c>
      <c r="O98" s="44"/>
      <c r="P98" s="44"/>
    </row>
    <row r="99" spans="1:16" s="7" customFormat="1" ht="25.5">
      <c r="A99" s="15" t="s">
        <v>64</v>
      </c>
      <c r="B99" s="33" t="s">
        <v>103</v>
      </c>
      <c r="C99" s="43"/>
      <c r="D99" s="43"/>
      <c r="E99" s="43"/>
      <c r="F99" s="43"/>
      <c r="G99" s="43"/>
      <c r="H99" s="43">
        <f t="shared" si="15"/>
        <v>1232500</v>
      </c>
      <c r="I99" s="43">
        <v>732500</v>
      </c>
      <c r="J99" s="43"/>
      <c r="K99" s="43"/>
      <c r="L99" s="43">
        <v>500000</v>
      </c>
      <c r="M99" s="43"/>
      <c r="N99" s="42">
        <f t="shared" si="1"/>
        <v>1232500</v>
      </c>
      <c r="O99" s="44"/>
      <c r="P99" s="44"/>
    </row>
    <row r="100" spans="1:16" s="7" customFormat="1" ht="12.75" hidden="1">
      <c r="A100" s="15"/>
      <c r="B100" s="32" t="s">
        <v>104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2"/>
      <c r="O100" s="44"/>
      <c r="P100" s="44"/>
    </row>
    <row r="101" spans="1:16" s="7" customFormat="1" ht="89.25" hidden="1">
      <c r="A101" s="15" t="s">
        <v>64</v>
      </c>
      <c r="B101" s="32" t="s">
        <v>199</v>
      </c>
      <c r="C101" s="43"/>
      <c r="D101" s="43"/>
      <c r="E101" s="43"/>
      <c r="F101" s="43"/>
      <c r="G101" s="43"/>
      <c r="H101" s="43">
        <f t="shared" si="15"/>
        <v>0</v>
      </c>
      <c r="I101" s="43"/>
      <c r="J101" s="43"/>
      <c r="K101" s="43"/>
      <c r="L101" s="43"/>
      <c r="M101" s="43"/>
      <c r="N101" s="42">
        <f t="shared" si="1"/>
        <v>0</v>
      </c>
      <c r="O101" s="44"/>
      <c r="P101" s="44"/>
    </row>
    <row r="102" spans="1:16" s="38" customFormat="1" ht="25.5">
      <c r="A102" s="37" t="s">
        <v>130</v>
      </c>
      <c r="B102" s="39" t="s">
        <v>81</v>
      </c>
      <c r="C102" s="50">
        <f>C103+C104+C107+C111+C112+C113+C114+C115+C116+C118+C110+C119</f>
        <v>36708693</v>
      </c>
      <c r="D102" s="50">
        <f>D103+D104+D107+D111+D112+D113+D114+D115+D116+D118+D110+D119</f>
        <v>36703693</v>
      </c>
      <c r="E102" s="50">
        <f>E103+E104+E107+E111+E112+E113+E114+E115+E116+E118+E110+E119</f>
        <v>4266297</v>
      </c>
      <c r="F102" s="50">
        <f>F103+F104+F107+F111+F112+F113+F114+F115+F116+F118+F110+F119</f>
        <v>399109</v>
      </c>
      <c r="G102" s="50">
        <f>G103+G104+G107+G111+G112+G113+G114+G115+G116+G118+G110+G119</f>
        <v>5000</v>
      </c>
      <c r="H102" s="50">
        <f>H103+H104+H107+H111+H112+H113+H114+H115+H116+H118</f>
        <v>875132</v>
      </c>
      <c r="I102" s="50">
        <f>I103+I104+I107+I111+I112+I113+I114+I115+I116+I118+I110</f>
        <v>875132</v>
      </c>
      <c r="J102" s="50">
        <f>J103+J104+J107+J111+J112+J113+J114+J115+J116+J118+J110</f>
        <v>0</v>
      </c>
      <c r="K102" s="50">
        <f>K103+K104+K107+K111+K112+K113+K114+K115+K116+K118+K110</f>
        <v>5494</v>
      </c>
      <c r="L102" s="50">
        <f>L103+L104+L107+L111+L112+L113+L114+L115+L116+L118+L110</f>
        <v>0</v>
      </c>
      <c r="M102" s="50">
        <f>M103+M105+M106+M107+M110+M111+M112+M113+M116+M119+M104+M114+M117+M115</f>
        <v>0</v>
      </c>
      <c r="N102" s="49">
        <f t="shared" si="1"/>
        <v>37583825</v>
      </c>
      <c r="O102" s="51"/>
      <c r="P102" s="51"/>
    </row>
    <row r="103" spans="1:16" s="7" customFormat="1" ht="12.75">
      <c r="A103" s="15" t="s">
        <v>23</v>
      </c>
      <c r="B103" s="17" t="s">
        <v>24</v>
      </c>
      <c r="C103" s="43">
        <f aca="true" t="shared" si="16" ref="C103:C123">D103+G103</f>
        <v>720183</v>
      </c>
      <c r="D103" s="43">
        <v>715183</v>
      </c>
      <c r="E103" s="43">
        <v>447491</v>
      </c>
      <c r="F103" s="43">
        <v>24500</v>
      </c>
      <c r="G103" s="43">
        <v>5000</v>
      </c>
      <c r="H103" s="43">
        <f aca="true" t="shared" si="17" ref="H103:H123">I103+L103</f>
        <v>0</v>
      </c>
      <c r="I103" s="43"/>
      <c r="J103" s="43"/>
      <c r="K103" s="43"/>
      <c r="L103" s="43"/>
      <c r="M103" s="43"/>
      <c r="N103" s="42">
        <f t="shared" si="1"/>
        <v>720183</v>
      </c>
      <c r="O103" s="44"/>
      <c r="P103" s="44"/>
    </row>
    <row r="104" spans="1:16" s="7" customFormat="1" ht="51" hidden="1">
      <c r="A104" s="15" t="s">
        <v>185</v>
      </c>
      <c r="B104" s="17" t="s">
        <v>186</v>
      </c>
      <c r="C104" s="43">
        <f>D104+G104</f>
        <v>0</v>
      </c>
      <c r="D104" s="43"/>
      <c r="E104" s="43"/>
      <c r="F104" s="43"/>
      <c r="G104" s="43"/>
      <c r="H104" s="43">
        <f>I104+L104</f>
        <v>0</v>
      </c>
      <c r="I104" s="43"/>
      <c r="J104" s="43"/>
      <c r="K104" s="43"/>
      <c r="L104" s="43"/>
      <c r="M104" s="43"/>
      <c r="N104" s="42">
        <f t="shared" si="1"/>
        <v>0</v>
      </c>
      <c r="O104" s="44"/>
      <c r="P104" s="44"/>
    </row>
    <row r="105" spans="1:16" s="7" customFormat="1" ht="51" hidden="1">
      <c r="A105" s="15" t="s">
        <v>100</v>
      </c>
      <c r="B105" s="33" t="s">
        <v>150</v>
      </c>
      <c r="C105" s="43">
        <f t="shared" si="16"/>
        <v>0</v>
      </c>
      <c r="D105" s="43"/>
      <c r="E105" s="43"/>
      <c r="F105" s="43"/>
      <c r="G105" s="43"/>
      <c r="H105" s="43">
        <f t="shared" si="17"/>
        <v>0</v>
      </c>
      <c r="I105" s="43"/>
      <c r="J105" s="43"/>
      <c r="K105" s="43"/>
      <c r="L105" s="43"/>
      <c r="M105" s="43"/>
      <c r="N105" s="42">
        <f t="shared" si="1"/>
        <v>0</v>
      </c>
      <c r="O105" s="44"/>
      <c r="P105" s="44"/>
    </row>
    <row r="106" spans="1:16" s="7" customFormat="1" ht="38.25" hidden="1">
      <c r="A106" s="15" t="s">
        <v>95</v>
      </c>
      <c r="B106" s="33" t="s">
        <v>102</v>
      </c>
      <c r="C106" s="43">
        <f t="shared" si="16"/>
        <v>0</v>
      </c>
      <c r="D106" s="43"/>
      <c r="E106" s="43"/>
      <c r="F106" s="43"/>
      <c r="G106" s="43"/>
      <c r="H106" s="43">
        <f t="shared" si="17"/>
        <v>0</v>
      </c>
      <c r="I106" s="43"/>
      <c r="J106" s="43"/>
      <c r="K106" s="43"/>
      <c r="L106" s="43"/>
      <c r="M106" s="43"/>
      <c r="N106" s="42">
        <f aca="true" t="shared" si="18" ref="N106:N188">C106+H106</f>
        <v>0</v>
      </c>
      <c r="O106" s="44"/>
      <c r="P106" s="44"/>
    </row>
    <row r="107" spans="1:16" s="7" customFormat="1" ht="25.5">
      <c r="A107" s="15" t="s">
        <v>45</v>
      </c>
      <c r="B107" s="11" t="s">
        <v>101</v>
      </c>
      <c r="C107" s="43">
        <f t="shared" si="16"/>
        <v>3850000</v>
      </c>
      <c r="D107" s="43">
        <f>D108+D109</f>
        <v>3850000</v>
      </c>
      <c r="E107" s="43">
        <f>E108+E109</f>
        <v>0</v>
      </c>
      <c r="F107" s="43">
        <f>F108+F109</f>
        <v>0</v>
      </c>
      <c r="G107" s="43">
        <f>G108+G109</f>
        <v>0</v>
      </c>
      <c r="H107" s="43">
        <f t="shared" si="17"/>
        <v>0</v>
      </c>
      <c r="I107" s="43"/>
      <c r="J107" s="43"/>
      <c r="K107" s="43"/>
      <c r="L107" s="43"/>
      <c r="M107" s="43"/>
      <c r="N107" s="42">
        <f t="shared" si="18"/>
        <v>3850000</v>
      </c>
      <c r="O107" s="44"/>
      <c r="P107" s="44"/>
    </row>
    <row r="108" spans="1:16" s="7" customFormat="1" ht="38.25">
      <c r="A108" s="15"/>
      <c r="B108" s="11" t="s">
        <v>123</v>
      </c>
      <c r="C108" s="43">
        <f t="shared" si="16"/>
        <v>3850000</v>
      </c>
      <c r="D108" s="43">
        <v>3850000</v>
      </c>
      <c r="E108" s="43"/>
      <c r="F108" s="43"/>
      <c r="G108" s="43"/>
      <c r="H108" s="43">
        <f t="shared" si="17"/>
        <v>0</v>
      </c>
      <c r="I108" s="43"/>
      <c r="J108" s="43"/>
      <c r="K108" s="43"/>
      <c r="L108" s="43"/>
      <c r="M108" s="43"/>
      <c r="N108" s="42">
        <f t="shared" si="18"/>
        <v>3850000</v>
      </c>
      <c r="O108" s="44"/>
      <c r="P108" s="44"/>
    </row>
    <row r="109" spans="1:16" s="7" customFormat="1" ht="25.5" hidden="1">
      <c r="A109" s="15"/>
      <c r="B109" s="10" t="s">
        <v>161</v>
      </c>
      <c r="C109" s="43">
        <f t="shared" si="16"/>
        <v>0</v>
      </c>
      <c r="D109" s="43"/>
      <c r="E109" s="43"/>
      <c r="F109" s="43"/>
      <c r="G109" s="43"/>
      <c r="H109" s="43">
        <f t="shared" si="17"/>
        <v>0</v>
      </c>
      <c r="I109" s="43"/>
      <c r="J109" s="43"/>
      <c r="K109" s="43"/>
      <c r="L109" s="43"/>
      <c r="M109" s="43"/>
      <c r="N109" s="42">
        <f t="shared" si="18"/>
        <v>0</v>
      </c>
      <c r="O109" s="44"/>
      <c r="P109" s="44"/>
    </row>
    <row r="110" spans="1:16" s="7" customFormat="1" ht="76.5">
      <c r="A110" s="15" t="s">
        <v>164</v>
      </c>
      <c r="B110" s="11" t="s">
        <v>219</v>
      </c>
      <c r="C110" s="43">
        <f t="shared" si="16"/>
        <v>1368100</v>
      </c>
      <c r="D110" s="43">
        <v>1368100</v>
      </c>
      <c r="E110" s="43"/>
      <c r="F110" s="43"/>
      <c r="G110" s="43"/>
      <c r="H110" s="43">
        <f t="shared" si="17"/>
        <v>0</v>
      </c>
      <c r="I110" s="43"/>
      <c r="J110" s="43"/>
      <c r="K110" s="43"/>
      <c r="L110" s="43"/>
      <c r="M110" s="43"/>
      <c r="N110" s="42">
        <f t="shared" si="18"/>
        <v>1368100</v>
      </c>
      <c r="O110" s="44"/>
      <c r="P110" s="44"/>
    </row>
    <row r="111" spans="1:16" s="7" customFormat="1" ht="25.5">
      <c r="A111" s="15" t="s">
        <v>47</v>
      </c>
      <c r="B111" s="11" t="s">
        <v>48</v>
      </c>
      <c r="C111" s="43">
        <f t="shared" si="16"/>
        <v>6327700</v>
      </c>
      <c r="D111" s="43">
        <v>6327700</v>
      </c>
      <c r="E111" s="43">
        <v>3818806</v>
      </c>
      <c r="F111" s="43">
        <v>374609</v>
      </c>
      <c r="G111" s="43"/>
      <c r="H111" s="43">
        <f t="shared" si="17"/>
        <v>7132</v>
      </c>
      <c r="I111" s="43">
        <v>7132</v>
      </c>
      <c r="J111" s="43"/>
      <c r="K111" s="43">
        <v>5494</v>
      </c>
      <c r="L111" s="43"/>
      <c r="M111" s="43"/>
      <c r="N111" s="42">
        <f t="shared" si="18"/>
        <v>6334832</v>
      </c>
      <c r="O111" s="44"/>
      <c r="P111" s="44"/>
    </row>
    <row r="112" spans="1:16" s="7" customFormat="1" ht="38.25">
      <c r="A112" s="15" t="s">
        <v>96</v>
      </c>
      <c r="B112" s="63" t="s">
        <v>10</v>
      </c>
      <c r="C112" s="43">
        <f t="shared" si="16"/>
        <v>182650</v>
      </c>
      <c r="D112" s="43">
        <f>182650</f>
        <v>182650</v>
      </c>
      <c r="E112" s="43"/>
      <c r="F112" s="43"/>
      <c r="G112" s="43"/>
      <c r="H112" s="43">
        <f t="shared" si="17"/>
        <v>0</v>
      </c>
      <c r="I112" s="43"/>
      <c r="J112" s="43"/>
      <c r="K112" s="43"/>
      <c r="L112" s="43"/>
      <c r="M112" s="43"/>
      <c r="N112" s="42">
        <f t="shared" si="18"/>
        <v>182650</v>
      </c>
      <c r="O112" s="44"/>
      <c r="P112" s="44"/>
    </row>
    <row r="113" spans="1:16" s="7" customFormat="1" ht="38.25">
      <c r="A113" s="15" t="s">
        <v>74</v>
      </c>
      <c r="B113" s="11" t="s">
        <v>225</v>
      </c>
      <c r="C113" s="43">
        <f t="shared" si="16"/>
        <v>4500000</v>
      </c>
      <c r="D113" s="43">
        <v>4500000</v>
      </c>
      <c r="E113" s="43"/>
      <c r="F113" s="43"/>
      <c r="G113" s="43"/>
      <c r="H113" s="43">
        <f t="shared" si="17"/>
        <v>0</v>
      </c>
      <c r="I113" s="43"/>
      <c r="J113" s="43"/>
      <c r="K113" s="43"/>
      <c r="L113" s="43"/>
      <c r="M113" s="43"/>
      <c r="N113" s="42">
        <f t="shared" si="18"/>
        <v>4500000</v>
      </c>
      <c r="O113" s="44"/>
      <c r="P113" s="44"/>
    </row>
    <row r="114" spans="1:16" s="7" customFormat="1" ht="38.25">
      <c r="A114" s="15" t="s">
        <v>194</v>
      </c>
      <c r="B114" s="11" t="s">
        <v>226</v>
      </c>
      <c r="C114" s="43">
        <f>D114+G114</f>
        <v>1800000</v>
      </c>
      <c r="D114" s="43">
        <f>300000+1500000</f>
        <v>1800000</v>
      </c>
      <c r="E114" s="43"/>
      <c r="F114" s="43"/>
      <c r="G114" s="43"/>
      <c r="H114" s="43">
        <f>I114+L114</f>
        <v>0</v>
      </c>
      <c r="I114" s="43"/>
      <c r="J114" s="43"/>
      <c r="K114" s="43"/>
      <c r="L114" s="43"/>
      <c r="M114" s="43"/>
      <c r="N114" s="42">
        <f>C114+H114</f>
        <v>1800000</v>
      </c>
      <c r="O114" s="44"/>
      <c r="P114" s="44"/>
    </row>
    <row r="115" spans="1:16" s="7" customFormat="1" ht="38.25">
      <c r="A115" s="15" t="s">
        <v>191</v>
      </c>
      <c r="B115" s="32" t="s">
        <v>192</v>
      </c>
      <c r="C115" s="43">
        <f>D115+G115</f>
        <v>700000</v>
      </c>
      <c r="D115" s="43">
        <v>700000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2">
        <f>C115+H115</f>
        <v>700000</v>
      </c>
      <c r="O115" s="44"/>
      <c r="P115" s="44"/>
    </row>
    <row r="116" spans="1:16" s="7" customFormat="1" ht="38.25">
      <c r="A116" s="15" t="s">
        <v>75</v>
      </c>
      <c r="B116" s="11" t="s">
        <v>227</v>
      </c>
      <c r="C116" s="43">
        <f t="shared" si="16"/>
        <v>17260060</v>
      </c>
      <c r="D116" s="43">
        <f>16500060+760000</f>
        <v>17260060</v>
      </c>
      <c r="E116" s="43"/>
      <c r="F116" s="43"/>
      <c r="G116" s="43"/>
      <c r="H116" s="43">
        <f t="shared" si="17"/>
        <v>0</v>
      </c>
      <c r="I116" s="43"/>
      <c r="J116" s="43"/>
      <c r="K116" s="43"/>
      <c r="L116" s="43"/>
      <c r="M116" s="43"/>
      <c r="N116" s="42">
        <f t="shared" si="18"/>
        <v>17260060</v>
      </c>
      <c r="O116" s="44"/>
      <c r="P116" s="44"/>
    </row>
    <row r="117" spans="1:16" s="7" customFormat="1" ht="76.5" hidden="1">
      <c r="A117" s="15" t="s">
        <v>75</v>
      </c>
      <c r="B117" s="10" t="s">
        <v>187</v>
      </c>
      <c r="C117" s="43">
        <f>D117+G117</f>
        <v>0</v>
      </c>
      <c r="D117" s="43"/>
      <c r="E117" s="43"/>
      <c r="F117" s="43"/>
      <c r="G117" s="43"/>
      <c r="H117" s="43">
        <f>I117+L117</f>
        <v>0</v>
      </c>
      <c r="I117" s="43"/>
      <c r="J117" s="43"/>
      <c r="K117" s="43"/>
      <c r="L117" s="43"/>
      <c r="M117" s="43"/>
      <c r="N117" s="42">
        <f>C117+H117</f>
        <v>0</v>
      </c>
      <c r="O117" s="44"/>
      <c r="P117" s="44"/>
    </row>
    <row r="118" spans="1:16" s="7" customFormat="1" ht="25.5">
      <c r="A118" s="15" t="s">
        <v>64</v>
      </c>
      <c r="B118" s="33" t="s">
        <v>103</v>
      </c>
      <c r="C118" s="43"/>
      <c r="D118" s="43"/>
      <c r="E118" s="43"/>
      <c r="F118" s="43"/>
      <c r="G118" s="43"/>
      <c r="H118" s="43">
        <f t="shared" si="17"/>
        <v>868000</v>
      </c>
      <c r="I118" s="43">
        <f>500000+368000</f>
        <v>868000</v>
      </c>
      <c r="J118" s="43"/>
      <c r="K118" s="43"/>
      <c r="L118" s="43"/>
      <c r="M118" s="43"/>
      <c r="N118" s="42">
        <f t="shared" si="18"/>
        <v>868000</v>
      </c>
      <c r="O118" s="44"/>
      <c r="P118" s="44"/>
    </row>
    <row r="119" spans="1:16" s="7" customFormat="1" ht="12.75" hidden="1">
      <c r="A119" s="15" t="s">
        <v>65</v>
      </c>
      <c r="B119" s="11" t="s">
        <v>91</v>
      </c>
      <c r="C119" s="43">
        <f t="shared" si="16"/>
        <v>0</v>
      </c>
      <c r="D119" s="43">
        <f>D120+D121+D122+D123</f>
        <v>0</v>
      </c>
      <c r="E119" s="43">
        <f>E120+E121+E122+E123</f>
        <v>0</v>
      </c>
      <c r="F119" s="43">
        <f>F120+F121+F122+F123</f>
        <v>0</v>
      </c>
      <c r="G119" s="43">
        <f>G120+G121+G122+G123</f>
        <v>0</v>
      </c>
      <c r="H119" s="43">
        <f t="shared" si="17"/>
        <v>0</v>
      </c>
      <c r="I119" s="43">
        <f>I120+I121+I122+I123</f>
        <v>0</v>
      </c>
      <c r="J119" s="43">
        <f>J120+J121+J122+J123</f>
        <v>0</v>
      </c>
      <c r="K119" s="43">
        <f>K120+K121+K122+K123</f>
        <v>0</v>
      </c>
      <c r="L119" s="43">
        <f>L120+L121+L122+L123</f>
        <v>0</v>
      </c>
      <c r="M119" s="43">
        <f>M120+M121+M122+M123</f>
        <v>0</v>
      </c>
      <c r="N119" s="42">
        <f t="shared" si="18"/>
        <v>0</v>
      </c>
      <c r="O119" s="44"/>
      <c r="P119" s="44"/>
    </row>
    <row r="120" spans="1:16" s="7" customFormat="1" ht="51" hidden="1">
      <c r="A120" s="15"/>
      <c r="B120" s="33" t="s">
        <v>218</v>
      </c>
      <c r="C120" s="43">
        <f t="shared" si="16"/>
        <v>0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2">
        <f>C120+H120</f>
        <v>0</v>
      </c>
      <c r="O120" s="44"/>
      <c r="P120" s="44"/>
    </row>
    <row r="121" spans="1:16" s="7" customFormat="1" ht="38.25" hidden="1">
      <c r="A121" s="15"/>
      <c r="B121" s="32" t="s">
        <v>119</v>
      </c>
      <c r="C121" s="43">
        <f t="shared" si="16"/>
        <v>0</v>
      </c>
      <c r="D121" s="43"/>
      <c r="E121" s="43"/>
      <c r="F121" s="43"/>
      <c r="G121" s="43"/>
      <c r="H121" s="43">
        <f t="shared" si="17"/>
        <v>0</v>
      </c>
      <c r="I121" s="43"/>
      <c r="J121" s="43"/>
      <c r="K121" s="43"/>
      <c r="L121" s="43"/>
      <c r="M121" s="43"/>
      <c r="N121" s="42">
        <f t="shared" si="18"/>
        <v>0</v>
      </c>
      <c r="O121" s="44"/>
      <c r="P121" s="44"/>
    </row>
    <row r="122" spans="1:16" s="7" customFormat="1" ht="63.75" hidden="1">
      <c r="A122" s="15"/>
      <c r="B122" s="32" t="s">
        <v>158</v>
      </c>
      <c r="C122" s="43">
        <f t="shared" si="16"/>
        <v>0</v>
      </c>
      <c r="D122" s="43"/>
      <c r="E122" s="43"/>
      <c r="F122" s="43"/>
      <c r="G122" s="43"/>
      <c r="H122" s="43">
        <f t="shared" si="17"/>
        <v>0</v>
      </c>
      <c r="I122" s="43"/>
      <c r="J122" s="43"/>
      <c r="K122" s="43"/>
      <c r="L122" s="43"/>
      <c r="M122" s="43"/>
      <c r="N122" s="42">
        <f t="shared" si="18"/>
        <v>0</v>
      </c>
      <c r="O122" s="44"/>
      <c r="P122" s="44"/>
    </row>
    <row r="123" spans="1:16" s="7" customFormat="1" ht="38.25" hidden="1">
      <c r="A123" s="15"/>
      <c r="B123" s="32" t="s">
        <v>118</v>
      </c>
      <c r="C123" s="43">
        <f t="shared" si="16"/>
        <v>0</v>
      </c>
      <c r="D123" s="43"/>
      <c r="E123" s="43"/>
      <c r="F123" s="43"/>
      <c r="G123" s="43"/>
      <c r="H123" s="43">
        <f t="shared" si="17"/>
        <v>0</v>
      </c>
      <c r="I123" s="43"/>
      <c r="J123" s="43"/>
      <c r="K123" s="43"/>
      <c r="L123" s="43"/>
      <c r="M123" s="43"/>
      <c r="N123" s="42">
        <f t="shared" si="18"/>
        <v>0</v>
      </c>
      <c r="O123" s="44"/>
      <c r="P123" s="44"/>
    </row>
    <row r="124" spans="1:16" s="38" customFormat="1" ht="12.75">
      <c r="A124" s="37" t="s">
        <v>220</v>
      </c>
      <c r="B124" s="53" t="s">
        <v>82</v>
      </c>
      <c r="C124" s="50">
        <f>C125+C126</f>
        <v>23155767</v>
      </c>
      <c r="D124" s="50">
        <f>D125+D126</f>
        <v>22909147</v>
      </c>
      <c r="E124" s="50">
        <f>E125+E126</f>
        <v>12418160</v>
      </c>
      <c r="F124" s="50">
        <f>F125+F126</f>
        <v>1176677</v>
      </c>
      <c r="G124" s="50">
        <f>G125+G126</f>
        <v>246620</v>
      </c>
      <c r="H124" s="50">
        <f>H125+H126+H133+H134</f>
        <v>2009034</v>
      </c>
      <c r="I124" s="50">
        <f>I125+I126+I133+I134</f>
        <v>953034</v>
      </c>
      <c r="J124" s="50">
        <f>J125+J126+J133+J134</f>
        <v>403947</v>
      </c>
      <c r="K124" s="50">
        <f>K125+K126+K133+K134</f>
        <v>133946</v>
      </c>
      <c r="L124" s="50">
        <f>L125+L126+L133+L134</f>
        <v>1056000</v>
      </c>
      <c r="M124" s="50">
        <f>M125+M126+M133+M134+M136</f>
        <v>1000000</v>
      </c>
      <c r="N124" s="49">
        <f t="shared" si="18"/>
        <v>25164801</v>
      </c>
      <c r="O124" s="51"/>
      <c r="P124" s="51"/>
    </row>
    <row r="125" spans="1:16" s="7" customFormat="1" ht="12.75">
      <c r="A125" s="15" t="s">
        <v>23</v>
      </c>
      <c r="B125" s="17" t="s">
        <v>24</v>
      </c>
      <c r="C125" s="43">
        <f aca="true" t="shared" si="19" ref="C125:C132">D125+G125</f>
        <v>309079</v>
      </c>
      <c r="D125" s="43">
        <v>304079</v>
      </c>
      <c r="E125" s="43">
        <v>218575</v>
      </c>
      <c r="F125" s="43"/>
      <c r="G125" s="43">
        <v>5000</v>
      </c>
      <c r="H125" s="43">
        <f aca="true" t="shared" si="20" ref="H125:H136">I125+L125</f>
        <v>0</v>
      </c>
      <c r="I125" s="43"/>
      <c r="J125" s="43"/>
      <c r="K125" s="43"/>
      <c r="L125" s="43"/>
      <c r="M125" s="43"/>
      <c r="N125" s="42">
        <f t="shared" si="18"/>
        <v>309079</v>
      </c>
      <c r="O125" s="44"/>
      <c r="P125" s="44"/>
    </row>
    <row r="126" spans="1:16" s="7" customFormat="1" ht="12.75">
      <c r="A126" s="15" t="s">
        <v>50</v>
      </c>
      <c r="B126" s="11" t="s">
        <v>51</v>
      </c>
      <c r="C126" s="43">
        <f t="shared" si="19"/>
        <v>22846688</v>
      </c>
      <c r="D126" s="43">
        <f>SUM(D127:D132)</f>
        <v>22605068</v>
      </c>
      <c r="E126" s="43">
        <f>SUM(E127:E132)</f>
        <v>12199585</v>
      </c>
      <c r="F126" s="43">
        <f>SUM(F127:F132)</f>
        <v>1176677</v>
      </c>
      <c r="G126" s="43">
        <f>SUM(G127:G132)</f>
        <v>241620</v>
      </c>
      <c r="H126" s="43">
        <f t="shared" si="20"/>
        <v>927234</v>
      </c>
      <c r="I126" s="43">
        <f>SUM(I127:I132)</f>
        <v>871234</v>
      </c>
      <c r="J126" s="43">
        <f>SUM(J127:J132)</f>
        <v>403947</v>
      </c>
      <c r="K126" s="43">
        <f>SUM(K127:K132)</f>
        <v>133946</v>
      </c>
      <c r="L126" s="43">
        <f>SUM(L127:L132)</f>
        <v>56000</v>
      </c>
      <c r="M126" s="43">
        <f>SUM(M127:M132)</f>
        <v>0</v>
      </c>
      <c r="N126" s="42">
        <f t="shared" si="18"/>
        <v>23773922</v>
      </c>
      <c r="O126" s="44"/>
      <c r="P126" s="44"/>
    </row>
    <row r="127" spans="1:16" s="7" customFormat="1" ht="12.75">
      <c r="A127" s="15">
        <v>110102</v>
      </c>
      <c r="B127" s="11" t="s">
        <v>52</v>
      </c>
      <c r="C127" s="43">
        <f t="shared" si="19"/>
        <v>636984</v>
      </c>
      <c r="D127" s="43">
        <v>636984</v>
      </c>
      <c r="E127" s="43"/>
      <c r="F127" s="43"/>
      <c r="G127" s="43"/>
      <c r="H127" s="43">
        <f t="shared" si="20"/>
        <v>0</v>
      </c>
      <c r="I127" s="43"/>
      <c r="J127" s="43"/>
      <c r="K127" s="43"/>
      <c r="L127" s="43"/>
      <c r="M127" s="43"/>
      <c r="N127" s="42">
        <f t="shared" si="18"/>
        <v>636984</v>
      </c>
      <c r="O127" s="44"/>
      <c r="P127" s="44"/>
    </row>
    <row r="128" spans="1:16" s="7" customFormat="1" ht="12.75">
      <c r="A128" s="15">
        <v>110201</v>
      </c>
      <c r="B128" s="11" t="s">
        <v>53</v>
      </c>
      <c r="C128" s="43">
        <f t="shared" si="19"/>
        <v>3338416</v>
      </c>
      <c r="D128" s="43">
        <v>3268416</v>
      </c>
      <c r="E128" s="43">
        <v>1655620</v>
      </c>
      <c r="F128" s="43">
        <v>469767</v>
      </c>
      <c r="G128" s="43">
        <v>70000</v>
      </c>
      <c r="H128" s="43">
        <f t="shared" si="20"/>
        <v>25322</v>
      </c>
      <c r="I128" s="43">
        <v>19322</v>
      </c>
      <c r="J128" s="43"/>
      <c r="K128" s="43">
        <v>2311</v>
      </c>
      <c r="L128" s="43">
        <v>6000</v>
      </c>
      <c r="M128" s="43"/>
      <c r="N128" s="42">
        <f t="shared" si="18"/>
        <v>3363738</v>
      </c>
      <c r="O128" s="44"/>
      <c r="P128" s="44"/>
    </row>
    <row r="129" spans="1:16" s="7" customFormat="1" ht="25.5">
      <c r="A129" s="15">
        <v>110204</v>
      </c>
      <c r="B129" s="11" t="s">
        <v>151</v>
      </c>
      <c r="C129" s="43">
        <f t="shared" si="19"/>
        <v>1900888</v>
      </c>
      <c r="D129" s="43">
        <v>1740768</v>
      </c>
      <c r="E129" s="43"/>
      <c r="F129" s="43"/>
      <c r="G129" s="43">
        <v>160120</v>
      </c>
      <c r="H129" s="43">
        <f t="shared" si="20"/>
        <v>0</v>
      </c>
      <c r="I129" s="43"/>
      <c r="J129" s="43"/>
      <c r="K129" s="43"/>
      <c r="L129" s="43"/>
      <c r="M129" s="43"/>
      <c r="N129" s="42">
        <f t="shared" si="18"/>
        <v>1900888</v>
      </c>
      <c r="O129" s="44"/>
      <c r="P129" s="44"/>
    </row>
    <row r="130" spans="1:16" s="7" customFormat="1" ht="12.75">
      <c r="A130" s="15">
        <v>110205</v>
      </c>
      <c r="B130" s="11" t="s">
        <v>54</v>
      </c>
      <c r="C130" s="43">
        <f t="shared" si="19"/>
        <v>14963217</v>
      </c>
      <c r="D130" s="43">
        <v>14963217</v>
      </c>
      <c r="E130" s="43">
        <v>10151569</v>
      </c>
      <c r="F130" s="43">
        <v>683025</v>
      </c>
      <c r="G130" s="43"/>
      <c r="H130" s="43">
        <f t="shared" si="20"/>
        <v>901712</v>
      </c>
      <c r="I130" s="43">
        <v>851712</v>
      </c>
      <c r="J130" s="43">
        <v>403947</v>
      </c>
      <c r="K130" s="43">
        <v>131635</v>
      </c>
      <c r="L130" s="43">
        <v>50000</v>
      </c>
      <c r="M130" s="43"/>
      <c r="N130" s="42">
        <f t="shared" si="18"/>
        <v>15864929</v>
      </c>
      <c r="O130" s="44"/>
      <c r="P130" s="44"/>
    </row>
    <row r="131" spans="1:16" s="7" customFormat="1" ht="103.5" customHeight="1">
      <c r="A131" s="15" t="s">
        <v>206</v>
      </c>
      <c r="B131" s="11" t="s">
        <v>205</v>
      </c>
      <c r="C131" s="43">
        <f t="shared" si="19"/>
        <v>346688</v>
      </c>
      <c r="D131" s="43">
        <v>346688</v>
      </c>
      <c r="E131" s="43"/>
      <c r="F131" s="43"/>
      <c r="G131" s="43"/>
      <c r="H131" s="43">
        <f t="shared" si="20"/>
        <v>0</v>
      </c>
      <c r="I131" s="43"/>
      <c r="J131" s="43"/>
      <c r="K131" s="43"/>
      <c r="L131" s="43"/>
      <c r="M131" s="43"/>
      <c r="N131" s="42">
        <f t="shared" si="18"/>
        <v>346688</v>
      </c>
      <c r="O131" s="44"/>
      <c r="P131" s="44"/>
    </row>
    <row r="132" spans="1:16" s="7" customFormat="1" ht="25.5">
      <c r="A132" s="15">
        <v>110502</v>
      </c>
      <c r="B132" s="11" t="s">
        <v>55</v>
      </c>
      <c r="C132" s="43">
        <f t="shared" si="19"/>
        <v>1660495</v>
      </c>
      <c r="D132" s="43">
        <f>756461+892534</f>
        <v>1648995</v>
      </c>
      <c r="E132" s="43">
        <f>317396+75000</f>
        <v>392396</v>
      </c>
      <c r="F132" s="43">
        <v>23885</v>
      </c>
      <c r="G132" s="43">
        <v>11500</v>
      </c>
      <c r="H132" s="43">
        <f t="shared" si="20"/>
        <v>200</v>
      </c>
      <c r="I132" s="43">
        <v>200</v>
      </c>
      <c r="J132" s="43"/>
      <c r="K132" s="43"/>
      <c r="L132" s="43"/>
      <c r="M132" s="43"/>
      <c r="N132" s="42">
        <f t="shared" si="18"/>
        <v>1660695</v>
      </c>
      <c r="O132" s="44"/>
      <c r="P132" s="44"/>
    </row>
    <row r="133" spans="1:16" s="7" customFormat="1" ht="12.75">
      <c r="A133" s="15" t="s">
        <v>112</v>
      </c>
      <c r="B133" s="10" t="s">
        <v>113</v>
      </c>
      <c r="C133" s="43"/>
      <c r="D133" s="43"/>
      <c r="E133" s="43"/>
      <c r="F133" s="43"/>
      <c r="G133" s="43"/>
      <c r="H133" s="43">
        <f t="shared" si="20"/>
        <v>1000000</v>
      </c>
      <c r="I133" s="43"/>
      <c r="J133" s="43"/>
      <c r="K133" s="43"/>
      <c r="L133" s="43">
        <v>1000000</v>
      </c>
      <c r="M133" s="43">
        <v>1000000</v>
      </c>
      <c r="N133" s="42">
        <f t="shared" si="18"/>
        <v>1000000</v>
      </c>
      <c r="O133" s="44"/>
      <c r="P133" s="44"/>
    </row>
    <row r="134" spans="1:16" s="7" customFormat="1" ht="25.5">
      <c r="A134" s="15" t="s">
        <v>64</v>
      </c>
      <c r="B134" s="33" t="s">
        <v>103</v>
      </c>
      <c r="C134" s="43"/>
      <c r="D134" s="43"/>
      <c r="E134" s="43"/>
      <c r="F134" s="43"/>
      <c r="G134" s="43"/>
      <c r="H134" s="43">
        <f t="shared" si="20"/>
        <v>81800</v>
      </c>
      <c r="I134" s="43">
        <v>81800</v>
      </c>
      <c r="J134" s="43"/>
      <c r="K134" s="43"/>
      <c r="L134" s="43"/>
      <c r="M134" s="43"/>
      <c r="N134" s="42">
        <f t="shared" si="18"/>
        <v>81800</v>
      </c>
      <c r="O134" s="44"/>
      <c r="P134" s="44"/>
    </row>
    <row r="135" spans="1:16" s="7" customFormat="1" ht="12.75" hidden="1">
      <c r="A135" s="9"/>
      <c r="B135" s="62" t="s">
        <v>104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2"/>
      <c r="O135" s="44"/>
      <c r="P135" s="44"/>
    </row>
    <row r="136" spans="1:16" s="7" customFormat="1" ht="89.25" hidden="1">
      <c r="A136" s="9"/>
      <c r="B136" s="32" t="s">
        <v>199</v>
      </c>
      <c r="C136" s="43"/>
      <c r="D136" s="43"/>
      <c r="E136" s="43"/>
      <c r="F136" s="43"/>
      <c r="G136" s="43"/>
      <c r="H136" s="43">
        <f t="shared" si="20"/>
        <v>0</v>
      </c>
      <c r="I136" s="43"/>
      <c r="J136" s="43"/>
      <c r="K136" s="43"/>
      <c r="L136" s="43"/>
      <c r="M136" s="43"/>
      <c r="N136" s="42">
        <f t="shared" si="18"/>
        <v>0</v>
      </c>
      <c r="O136" s="44"/>
      <c r="P136" s="44"/>
    </row>
    <row r="137" spans="1:16" s="38" customFormat="1" ht="25.5">
      <c r="A137" s="52" t="s">
        <v>131</v>
      </c>
      <c r="B137" s="41" t="s">
        <v>83</v>
      </c>
      <c r="C137" s="50">
        <f>C138+C139</f>
        <v>99804115</v>
      </c>
      <c r="D137" s="50">
        <f>D138+D139</f>
        <v>98198815</v>
      </c>
      <c r="E137" s="50">
        <f>E138+E139</f>
        <v>50729397</v>
      </c>
      <c r="F137" s="50">
        <f>F138+F139</f>
        <v>6816613</v>
      </c>
      <c r="G137" s="50">
        <f>G138+G139</f>
        <v>1605300</v>
      </c>
      <c r="H137" s="50">
        <f>H138+H139+H151+H149+H150</f>
        <v>5170800</v>
      </c>
      <c r="I137" s="50">
        <f>I138+I139+I151+I149</f>
        <v>1532400</v>
      </c>
      <c r="J137" s="50">
        <f>J138+J139+J151+J149</f>
        <v>464</v>
      </c>
      <c r="K137" s="50">
        <f>K138+K139+K151+K149</f>
        <v>0</v>
      </c>
      <c r="L137" s="50">
        <f>L138+L139+L151+L149+L150</f>
        <v>3638400</v>
      </c>
      <c r="M137" s="50">
        <f>M138+M139+M151+M149+M153+M150</f>
        <v>3113600</v>
      </c>
      <c r="N137" s="49">
        <f t="shared" si="18"/>
        <v>104974915</v>
      </c>
      <c r="O137" s="51"/>
      <c r="P137" s="51"/>
    </row>
    <row r="138" spans="1:16" s="7" customFormat="1" ht="12.75">
      <c r="A138" s="15" t="s">
        <v>23</v>
      </c>
      <c r="B138" s="17" t="s">
        <v>24</v>
      </c>
      <c r="C138" s="43">
        <f aca="true" t="shared" si="21" ref="C138:C148">D138+G138</f>
        <v>541615</v>
      </c>
      <c r="D138" s="43">
        <v>536615</v>
      </c>
      <c r="E138" s="43">
        <v>322097</v>
      </c>
      <c r="F138" s="43">
        <v>35300</v>
      </c>
      <c r="G138" s="43">
        <v>5000</v>
      </c>
      <c r="H138" s="43">
        <f aca="true" t="shared" si="22" ref="H138:H153">I138+L138</f>
        <v>0</v>
      </c>
      <c r="I138" s="43"/>
      <c r="J138" s="43"/>
      <c r="K138" s="43"/>
      <c r="L138" s="43"/>
      <c r="M138" s="43"/>
      <c r="N138" s="42">
        <f t="shared" si="18"/>
        <v>541615</v>
      </c>
      <c r="O138" s="44"/>
      <c r="P138" s="44"/>
    </row>
    <row r="139" spans="1:16" s="5" customFormat="1" ht="12.75">
      <c r="A139" s="16" t="s">
        <v>33</v>
      </c>
      <c r="B139" s="28" t="s">
        <v>34</v>
      </c>
      <c r="C139" s="43">
        <f t="shared" si="21"/>
        <v>99262500</v>
      </c>
      <c r="D139" s="43">
        <f>D140+D141+D142+D143+D144+D145+D146+D147+D148</f>
        <v>97662200</v>
      </c>
      <c r="E139" s="43">
        <f>E140+E141+E142+E143+E144+E145+E146+E147+E148</f>
        <v>50407300</v>
      </c>
      <c r="F139" s="43">
        <f>F140+F141+F142+F143+F144+F145+F146+F147+F148</f>
        <v>6781313</v>
      </c>
      <c r="G139" s="43">
        <f>G140+G141+G142+G143+G144+G145+G146+G147+G148</f>
        <v>1600300</v>
      </c>
      <c r="H139" s="43">
        <f t="shared" si="22"/>
        <v>576500</v>
      </c>
      <c r="I139" s="43">
        <f>I140+I141+I142+I143+I144+I145+I146+I147+I148</f>
        <v>551700</v>
      </c>
      <c r="J139" s="43">
        <f>J140+J141+J142+J143+J144+J145+J146+J147+J148</f>
        <v>464</v>
      </c>
      <c r="K139" s="43">
        <f>K140+K141+K142+K143+K144+K145+K146+K147+K148</f>
        <v>0</v>
      </c>
      <c r="L139" s="43">
        <f>L140+L141+L142+L143+L144+L145+L146+L147+L148</f>
        <v>24800</v>
      </c>
      <c r="M139" s="43">
        <f>M140+M141+M142+M143+M144+M145+M146+M147+M148</f>
        <v>0</v>
      </c>
      <c r="N139" s="42">
        <f t="shared" si="18"/>
        <v>99839000</v>
      </c>
      <c r="O139" s="47"/>
      <c r="P139" s="47"/>
    </row>
    <row r="140" spans="1:16" s="7" customFormat="1" ht="12.75">
      <c r="A140" s="15" t="s">
        <v>35</v>
      </c>
      <c r="B140" s="11" t="s">
        <v>36</v>
      </c>
      <c r="C140" s="43">
        <f t="shared" si="21"/>
        <v>81166300</v>
      </c>
      <c r="D140" s="43">
        <v>79888200</v>
      </c>
      <c r="E140" s="43">
        <v>46655800</v>
      </c>
      <c r="F140" s="43">
        <v>6187700</v>
      </c>
      <c r="G140" s="43">
        <f>783100+495000</f>
        <v>1278100</v>
      </c>
      <c r="H140" s="43">
        <f t="shared" si="22"/>
        <v>381500</v>
      </c>
      <c r="I140" s="43">
        <v>361700</v>
      </c>
      <c r="J140" s="43">
        <v>464</v>
      </c>
      <c r="K140" s="43"/>
      <c r="L140" s="43">
        <v>19800</v>
      </c>
      <c r="M140" s="43"/>
      <c r="N140" s="42">
        <f t="shared" si="18"/>
        <v>81547800</v>
      </c>
      <c r="O140" s="44"/>
      <c r="P140" s="44"/>
    </row>
    <row r="141" spans="1:16" s="7" customFormat="1" ht="12.75">
      <c r="A141" s="15" t="s">
        <v>71</v>
      </c>
      <c r="B141" s="10" t="s">
        <v>72</v>
      </c>
      <c r="C141" s="43">
        <f t="shared" si="21"/>
        <v>3269200</v>
      </c>
      <c r="D141" s="43">
        <v>3077000</v>
      </c>
      <c r="E141" s="43">
        <v>1767000</v>
      </c>
      <c r="F141" s="43">
        <v>480700</v>
      </c>
      <c r="G141" s="43">
        <v>192200</v>
      </c>
      <c r="H141" s="43">
        <f t="shared" si="22"/>
        <v>195000</v>
      </c>
      <c r="I141" s="43">
        <v>190000</v>
      </c>
      <c r="J141" s="43"/>
      <c r="K141" s="43"/>
      <c r="L141" s="43">
        <v>5000</v>
      </c>
      <c r="M141" s="43"/>
      <c r="N141" s="42">
        <f t="shared" si="18"/>
        <v>3464200</v>
      </c>
      <c r="O141" s="44"/>
      <c r="P141" s="44"/>
    </row>
    <row r="142" spans="1:16" s="7" customFormat="1" ht="51">
      <c r="A142" s="15" t="s">
        <v>37</v>
      </c>
      <c r="B142" s="11" t="s">
        <v>147</v>
      </c>
      <c r="C142" s="43">
        <f t="shared" si="21"/>
        <v>1326500</v>
      </c>
      <c r="D142" s="43">
        <v>1326500</v>
      </c>
      <c r="E142" s="43">
        <v>900500</v>
      </c>
      <c r="F142" s="43">
        <v>52713</v>
      </c>
      <c r="G142" s="43"/>
      <c r="H142" s="43">
        <f t="shared" si="22"/>
        <v>0</v>
      </c>
      <c r="I142" s="43"/>
      <c r="J142" s="43"/>
      <c r="K142" s="43"/>
      <c r="L142" s="43"/>
      <c r="M142" s="43"/>
      <c r="N142" s="42">
        <f t="shared" si="18"/>
        <v>1326500</v>
      </c>
      <c r="O142" s="44"/>
      <c r="P142" s="44"/>
    </row>
    <row r="143" spans="1:16" s="7" customFormat="1" ht="25.5">
      <c r="A143" s="15" t="s">
        <v>38</v>
      </c>
      <c r="B143" s="6" t="s">
        <v>39</v>
      </c>
      <c r="C143" s="43">
        <f t="shared" si="21"/>
        <v>984300</v>
      </c>
      <c r="D143" s="43">
        <v>984300</v>
      </c>
      <c r="E143" s="43">
        <v>664100</v>
      </c>
      <c r="F143" s="43">
        <v>42700</v>
      </c>
      <c r="G143" s="43"/>
      <c r="H143" s="43">
        <f t="shared" si="22"/>
        <v>0</v>
      </c>
      <c r="I143" s="43"/>
      <c r="J143" s="43"/>
      <c r="K143" s="43"/>
      <c r="L143" s="43"/>
      <c r="M143" s="43"/>
      <c r="N143" s="42">
        <f t="shared" si="18"/>
        <v>984300</v>
      </c>
      <c r="O143" s="44"/>
      <c r="P143" s="44"/>
    </row>
    <row r="144" spans="1:16" s="7" customFormat="1" ht="25.5">
      <c r="A144" s="15" t="s">
        <v>40</v>
      </c>
      <c r="B144" s="11" t="s">
        <v>99</v>
      </c>
      <c r="C144" s="43">
        <f t="shared" si="21"/>
        <v>92000</v>
      </c>
      <c r="D144" s="43">
        <v>92000</v>
      </c>
      <c r="E144" s="43">
        <v>59400</v>
      </c>
      <c r="F144" s="43">
        <v>0</v>
      </c>
      <c r="G144" s="43"/>
      <c r="H144" s="43">
        <f t="shared" si="22"/>
        <v>0</v>
      </c>
      <c r="I144" s="43"/>
      <c r="J144" s="43"/>
      <c r="K144" s="43"/>
      <c r="L144" s="43"/>
      <c r="M144" s="43"/>
      <c r="N144" s="42">
        <f t="shared" si="18"/>
        <v>92000</v>
      </c>
      <c r="O144" s="44"/>
      <c r="P144" s="44"/>
    </row>
    <row r="145" spans="1:16" s="7" customFormat="1" ht="12.75">
      <c r="A145" s="15" t="s">
        <v>41</v>
      </c>
      <c r="B145" s="11" t="s">
        <v>148</v>
      </c>
      <c r="C145" s="43">
        <f t="shared" si="21"/>
        <v>6479900</v>
      </c>
      <c r="D145" s="43">
        <v>6409900</v>
      </c>
      <c r="E145" s="43">
        <v>203100</v>
      </c>
      <c r="F145" s="43">
        <v>17500</v>
      </c>
      <c r="G145" s="43">
        <f>1442300-1372300</f>
        <v>70000</v>
      </c>
      <c r="H145" s="43">
        <f t="shared" si="22"/>
        <v>0</v>
      </c>
      <c r="I145" s="43"/>
      <c r="J145" s="43"/>
      <c r="K145" s="43"/>
      <c r="L145" s="43"/>
      <c r="M145" s="43"/>
      <c r="N145" s="42">
        <f t="shared" si="18"/>
        <v>6479900</v>
      </c>
      <c r="O145" s="44"/>
      <c r="P145" s="44"/>
    </row>
    <row r="146" spans="1:16" s="7" customFormat="1" ht="38.25">
      <c r="A146" s="15" t="s">
        <v>42</v>
      </c>
      <c r="B146" s="11" t="s">
        <v>149</v>
      </c>
      <c r="C146" s="43">
        <f t="shared" si="21"/>
        <v>16100</v>
      </c>
      <c r="D146" s="43">
        <v>16100</v>
      </c>
      <c r="E146" s="43">
        <v>11800</v>
      </c>
      <c r="F146" s="43"/>
      <c r="G146" s="43"/>
      <c r="H146" s="43">
        <f t="shared" si="22"/>
        <v>0</v>
      </c>
      <c r="I146" s="43"/>
      <c r="J146" s="43"/>
      <c r="K146" s="43"/>
      <c r="L146" s="43"/>
      <c r="M146" s="43"/>
      <c r="N146" s="42">
        <f t="shared" si="18"/>
        <v>16100</v>
      </c>
      <c r="O146" s="44"/>
      <c r="P146" s="44"/>
    </row>
    <row r="147" spans="1:16" s="7" customFormat="1" ht="12.75">
      <c r="A147" s="15" t="s">
        <v>43</v>
      </c>
      <c r="B147" s="11" t="s">
        <v>44</v>
      </c>
      <c r="C147" s="43">
        <f t="shared" si="21"/>
        <v>395100</v>
      </c>
      <c r="D147" s="43">
        <v>335100</v>
      </c>
      <c r="E147" s="43">
        <v>145600</v>
      </c>
      <c r="F147" s="43"/>
      <c r="G147" s="43">
        <f>60000</f>
        <v>60000</v>
      </c>
      <c r="H147" s="43">
        <f t="shared" si="22"/>
        <v>0</v>
      </c>
      <c r="I147" s="43"/>
      <c r="J147" s="43"/>
      <c r="K147" s="43"/>
      <c r="L147" s="43"/>
      <c r="M147" s="43"/>
      <c r="N147" s="42">
        <f t="shared" si="18"/>
        <v>395100</v>
      </c>
      <c r="O147" s="44"/>
      <c r="P147" s="44"/>
    </row>
    <row r="148" spans="1:16" s="7" customFormat="1" ht="25.5">
      <c r="A148" s="15" t="s">
        <v>105</v>
      </c>
      <c r="B148" s="32" t="s">
        <v>11</v>
      </c>
      <c r="C148" s="43">
        <f t="shared" si="21"/>
        <v>5533100</v>
      </c>
      <c r="D148" s="43">
        <v>5533100</v>
      </c>
      <c r="E148" s="43"/>
      <c r="F148" s="43"/>
      <c r="G148" s="43"/>
      <c r="H148" s="43">
        <f t="shared" si="22"/>
        <v>0</v>
      </c>
      <c r="I148" s="43"/>
      <c r="J148" s="43"/>
      <c r="K148" s="43"/>
      <c r="L148" s="43"/>
      <c r="M148" s="43"/>
      <c r="N148" s="42">
        <f t="shared" si="18"/>
        <v>5533100</v>
      </c>
      <c r="O148" s="44"/>
      <c r="P148" s="44"/>
    </row>
    <row r="149" spans="1:16" s="7" customFormat="1" ht="12.75">
      <c r="A149" s="15" t="s">
        <v>112</v>
      </c>
      <c r="B149" s="10" t="s">
        <v>113</v>
      </c>
      <c r="C149" s="43"/>
      <c r="D149" s="43"/>
      <c r="E149" s="43"/>
      <c r="F149" s="43"/>
      <c r="G149" s="43"/>
      <c r="H149" s="43">
        <f t="shared" si="22"/>
        <v>1120000</v>
      </c>
      <c r="I149" s="43"/>
      <c r="J149" s="43"/>
      <c r="K149" s="43"/>
      <c r="L149" s="43">
        <v>1120000</v>
      </c>
      <c r="M149" s="43">
        <v>1120000</v>
      </c>
      <c r="N149" s="42">
        <f>C149+H149</f>
        <v>1120000</v>
      </c>
      <c r="O149" s="44"/>
      <c r="P149" s="44"/>
    </row>
    <row r="150" spans="1:16" s="7" customFormat="1" ht="12.75">
      <c r="A150" s="15" t="s">
        <v>166</v>
      </c>
      <c r="B150" s="10" t="s">
        <v>167</v>
      </c>
      <c r="C150" s="43"/>
      <c r="D150" s="43"/>
      <c r="E150" s="43"/>
      <c r="F150" s="43"/>
      <c r="G150" s="43"/>
      <c r="H150" s="43">
        <f>I150+L150</f>
        <v>1993600</v>
      </c>
      <c r="I150" s="43"/>
      <c r="J150" s="43"/>
      <c r="K150" s="43"/>
      <c r="L150" s="43">
        <v>1993600</v>
      </c>
      <c r="M150" s="43">
        <v>1993600</v>
      </c>
      <c r="N150" s="42">
        <f>C150+H150</f>
        <v>1993600</v>
      </c>
      <c r="O150" s="44"/>
      <c r="P150" s="44"/>
    </row>
    <row r="151" spans="1:16" s="7" customFormat="1" ht="25.5">
      <c r="A151" s="15" t="s">
        <v>64</v>
      </c>
      <c r="B151" s="33" t="s">
        <v>103</v>
      </c>
      <c r="C151" s="43"/>
      <c r="D151" s="43"/>
      <c r="E151" s="43"/>
      <c r="F151" s="43"/>
      <c r="G151" s="43"/>
      <c r="H151" s="43">
        <f t="shared" si="22"/>
        <v>1480700</v>
      </c>
      <c r="I151" s="43">
        <v>980700</v>
      </c>
      <c r="J151" s="43"/>
      <c r="K151" s="43"/>
      <c r="L151" s="43">
        <v>500000</v>
      </c>
      <c r="M151" s="43"/>
      <c r="N151" s="42">
        <f t="shared" si="18"/>
        <v>1480700</v>
      </c>
      <c r="O151" s="44"/>
      <c r="P151" s="44"/>
    </row>
    <row r="152" spans="1:16" s="7" customFormat="1" ht="12.75" hidden="1">
      <c r="A152" s="9"/>
      <c r="B152" s="32" t="s">
        <v>104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2"/>
      <c r="O152" s="44"/>
      <c r="P152" s="44"/>
    </row>
    <row r="153" spans="1:16" s="7" customFormat="1" ht="89.25" hidden="1">
      <c r="A153" s="9" t="s">
        <v>64</v>
      </c>
      <c r="B153" s="32" t="s">
        <v>199</v>
      </c>
      <c r="C153" s="43"/>
      <c r="D153" s="43"/>
      <c r="E153" s="43"/>
      <c r="F153" s="43"/>
      <c r="G153" s="43"/>
      <c r="H153" s="43">
        <f t="shared" si="22"/>
        <v>0</v>
      </c>
      <c r="I153" s="43"/>
      <c r="J153" s="43"/>
      <c r="K153" s="43"/>
      <c r="L153" s="43"/>
      <c r="M153" s="43"/>
      <c r="N153" s="42">
        <f t="shared" si="18"/>
        <v>0</v>
      </c>
      <c r="O153" s="44"/>
      <c r="P153" s="44"/>
    </row>
    <row r="154" spans="1:16" s="38" customFormat="1" ht="38.25">
      <c r="A154" s="37" t="s">
        <v>132</v>
      </c>
      <c r="B154" s="39" t="s">
        <v>84</v>
      </c>
      <c r="C154" s="50">
        <f>C155+C156</f>
        <v>7325400</v>
      </c>
      <c r="D154" s="50">
        <f>D155+D156</f>
        <v>7320400</v>
      </c>
      <c r="E154" s="50">
        <f>E155+E156</f>
        <v>2672194</v>
      </c>
      <c r="F154" s="50">
        <f>F155+F156</f>
        <v>851354</v>
      </c>
      <c r="G154" s="50">
        <f>G155+G156</f>
        <v>5000</v>
      </c>
      <c r="H154" s="50">
        <f>H155+H156+H162</f>
        <v>375800</v>
      </c>
      <c r="I154" s="50">
        <f>I155+I156+I162</f>
        <v>281849</v>
      </c>
      <c r="J154" s="50">
        <f>J155+J156+J162</f>
        <v>80348</v>
      </c>
      <c r="K154" s="50">
        <f>K155+K156+K162</f>
        <v>29714</v>
      </c>
      <c r="L154" s="50">
        <f>L155+L156+L162</f>
        <v>93951</v>
      </c>
      <c r="M154" s="50">
        <f>M155+M156+M164</f>
        <v>0</v>
      </c>
      <c r="N154" s="49">
        <f t="shared" si="18"/>
        <v>7701200</v>
      </c>
      <c r="O154" s="51"/>
      <c r="P154" s="51"/>
    </row>
    <row r="155" spans="1:16" s="7" customFormat="1" ht="12.75">
      <c r="A155" s="15" t="s">
        <v>23</v>
      </c>
      <c r="B155" s="17" t="s">
        <v>24</v>
      </c>
      <c r="C155" s="43">
        <f aca="true" t="shared" si="23" ref="C155:C161">D155+G155</f>
        <v>444809</v>
      </c>
      <c r="D155" s="43">
        <v>439809</v>
      </c>
      <c r="E155" s="43">
        <v>291563</v>
      </c>
      <c r="F155" s="43">
        <v>21000</v>
      </c>
      <c r="G155" s="43">
        <v>5000</v>
      </c>
      <c r="H155" s="43">
        <f aca="true" t="shared" si="24" ref="H155:H164">I155+L155</f>
        <v>0</v>
      </c>
      <c r="I155" s="43"/>
      <c r="J155" s="43"/>
      <c r="K155" s="43"/>
      <c r="L155" s="43"/>
      <c r="M155" s="43"/>
      <c r="N155" s="42">
        <f t="shared" si="18"/>
        <v>444809</v>
      </c>
      <c r="O155" s="44"/>
      <c r="P155" s="44"/>
    </row>
    <row r="156" spans="1:16" s="7" customFormat="1" ht="12.75">
      <c r="A156" s="15">
        <v>130000</v>
      </c>
      <c r="B156" s="11" t="s">
        <v>56</v>
      </c>
      <c r="C156" s="43">
        <f t="shared" si="23"/>
        <v>6880591</v>
      </c>
      <c r="D156" s="43">
        <f>D157+D158+D159+D160+D161</f>
        <v>6880591</v>
      </c>
      <c r="E156" s="43">
        <f>E157+E158+E159+E160+E161</f>
        <v>2380631</v>
      </c>
      <c r="F156" s="43">
        <f>F157+F158+F159+F160+F161</f>
        <v>830354</v>
      </c>
      <c r="G156" s="43">
        <f>G157+G158+G159+G160+G161</f>
        <v>0</v>
      </c>
      <c r="H156" s="43">
        <f t="shared" si="24"/>
        <v>375800</v>
      </c>
      <c r="I156" s="43">
        <f>I157+I158+I159+I160+I161</f>
        <v>281849</v>
      </c>
      <c r="J156" s="43">
        <f>J157+J158+J159+J160+J161</f>
        <v>80348</v>
      </c>
      <c r="K156" s="43">
        <f>K157+K158+K159+K160+K161</f>
        <v>29714</v>
      </c>
      <c r="L156" s="43">
        <f>L157+L158+L159+L160+L161</f>
        <v>93951</v>
      </c>
      <c r="M156" s="43">
        <f>M157+M158+M159+M160+M161</f>
        <v>0</v>
      </c>
      <c r="N156" s="42">
        <f t="shared" si="18"/>
        <v>7256391</v>
      </c>
      <c r="O156" s="48"/>
      <c r="P156" s="44"/>
    </row>
    <row r="157" spans="1:16" s="7" customFormat="1" ht="25.5">
      <c r="A157" s="15">
        <v>130102</v>
      </c>
      <c r="B157" s="33" t="s">
        <v>57</v>
      </c>
      <c r="C157" s="43">
        <f t="shared" si="23"/>
        <v>300000</v>
      </c>
      <c r="D157" s="43">
        <v>300000</v>
      </c>
      <c r="E157" s="43"/>
      <c r="F157" s="43"/>
      <c r="G157" s="43"/>
      <c r="H157" s="43">
        <f t="shared" si="24"/>
        <v>0</v>
      </c>
      <c r="I157" s="43"/>
      <c r="J157" s="43"/>
      <c r="K157" s="43"/>
      <c r="L157" s="43"/>
      <c r="M157" s="43"/>
      <c r="N157" s="42">
        <f t="shared" si="18"/>
        <v>300000</v>
      </c>
      <c r="O157" s="44"/>
      <c r="P157" s="44"/>
    </row>
    <row r="158" spans="1:16" s="7" customFormat="1" ht="38.25">
      <c r="A158" s="15">
        <v>130107</v>
      </c>
      <c r="B158" s="33" t="s">
        <v>58</v>
      </c>
      <c r="C158" s="43">
        <f t="shared" si="23"/>
        <v>3420913</v>
      </c>
      <c r="D158" s="43">
        <v>3420913</v>
      </c>
      <c r="E158" s="43">
        <v>1865216</v>
      </c>
      <c r="F158" s="43">
        <v>601528</v>
      </c>
      <c r="G158" s="43"/>
      <c r="H158" s="43">
        <f t="shared" si="24"/>
        <v>300000</v>
      </c>
      <c r="I158" s="43">
        <v>212249</v>
      </c>
      <c r="J158" s="43">
        <v>68000</v>
      </c>
      <c r="K158" s="43">
        <v>12149</v>
      </c>
      <c r="L158" s="43">
        <v>87751</v>
      </c>
      <c r="M158" s="43"/>
      <c r="N158" s="42">
        <f t="shared" si="18"/>
        <v>3720913</v>
      </c>
      <c r="O158" s="44"/>
      <c r="P158" s="44"/>
    </row>
    <row r="159" spans="1:16" s="7" customFormat="1" ht="25.5">
      <c r="A159" s="15">
        <v>130110</v>
      </c>
      <c r="B159" s="33" t="s">
        <v>59</v>
      </c>
      <c r="C159" s="43">
        <f t="shared" si="23"/>
        <v>2877872</v>
      </c>
      <c r="D159" s="43">
        <v>2877872</v>
      </c>
      <c r="E159" s="43">
        <v>370137</v>
      </c>
      <c r="F159" s="43">
        <v>200612</v>
      </c>
      <c r="G159" s="43"/>
      <c r="H159" s="43">
        <f t="shared" si="24"/>
        <v>48300</v>
      </c>
      <c r="I159" s="43">
        <v>43300</v>
      </c>
      <c r="J159" s="43">
        <v>6300</v>
      </c>
      <c r="K159" s="43">
        <v>12000</v>
      </c>
      <c r="L159" s="43">
        <v>5000</v>
      </c>
      <c r="M159" s="43"/>
      <c r="N159" s="42">
        <f t="shared" si="18"/>
        <v>2926172</v>
      </c>
      <c r="O159" s="44"/>
      <c r="P159" s="44"/>
    </row>
    <row r="160" spans="1:16" s="7" customFormat="1" ht="12.75">
      <c r="A160" s="15" t="s">
        <v>116</v>
      </c>
      <c r="B160" s="33" t="s">
        <v>66</v>
      </c>
      <c r="C160" s="43">
        <f t="shared" si="23"/>
        <v>177281</v>
      </c>
      <c r="D160" s="43">
        <v>177281</v>
      </c>
      <c r="E160" s="43">
        <v>92904</v>
      </c>
      <c r="F160" s="43">
        <v>28214</v>
      </c>
      <c r="G160" s="43"/>
      <c r="H160" s="43">
        <f t="shared" si="24"/>
        <v>27500</v>
      </c>
      <c r="I160" s="43">
        <v>26300</v>
      </c>
      <c r="J160" s="43">
        <v>6048</v>
      </c>
      <c r="K160" s="43">
        <v>5565</v>
      </c>
      <c r="L160" s="43">
        <v>1200</v>
      </c>
      <c r="M160" s="43"/>
      <c r="N160" s="42">
        <f t="shared" si="18"/>
        <v>204781</v>
      </c>
      <c r="O160" s="44"/>
      <c r="P160" s="44"/>
    </row>
    <row r="161" spans="1:16" s="7" customFormat="1" ht="12.75">
      <c r="A161" s="15">
        <v>130113</v>
      </c>
      <c r="B161" s="11" t="s">
        <v>44</v>
      </c>
      <c r="C161" s="43">
        <f t="shared" si="23"/>
        <v>104525</v>
      </c>
      <c r="D161" s="43">
        <v>104525</v>
      </c>
      <c r="E161" s="43">
        <v>52374</v>
      </c>
      <c r="F161" s="43"/>
      <c r="G161" s="43"/>
      <c r="H161" s="43">
        <f t="shared" si="24"/>
        <v>0</v>
      </c>
      <c r="I161" s="43"/>
      <c r="J161" s="43"/>
      <c r="K161" s="43"/>
      <c r="L161" s="43"/>
      <c r="M161" s="43"/>
      <c r="N161" s="42">
        <f t="shared" si="18"/>
        <v>104525</v>
      </c>
      <c r="O161" s="44"/>
      <c r="P161" s="44"/>
    </row>
    <row r="162" spans="1:16" s="7" customFormat="1" ht="38.25" hidden="1">
      <c r="A162" s="9" t="s">
        <v>64</v>
      </c>
      <c r="B162" s="33" t="s">
        <v>210</v>
      </c>
      <c r="C162" s="43"/>
      <c r="D162" s="43"/>
      <c r="E162" s="43"/>
      <c r="F162" s="43"/>
      <c r="G162" s="43"/>
      <c r="H162" s="43">
        <f t="shared" si="24"/>
        <v>0</v>
      </c>
      <c r="I162" s="43"/>
      <c r="J162" s="43"/>
      <c r="K162" s="43"/>
      <c r="L162" s="43"/>
      <c r="M162" s="43"/>
      <c r="N162" s="42">
        <f t="shared" si="18"/>
        <v>0</v>
      </c>
      <c r="O162" s="44"/>
      <c r="P162" s="44"/>
    </row>
    <row r="163" spans="1:16" s="7" customFormat="1" ht="12.75" hidden="1">
      <c r="A163" s="9"/>
      <c r="B163" s="32" t="s">
        <v>104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2"/>
      <c r="O163" s="44"/>
      <c r="P163" s="44"/>
    </row>
    <row r="164" spans="1:16" s="7" customFormat="1" ht="89.25" hidden="1">
      <c r="A164" s="9"/>
      <c r="B164" s="32" t="s">
        <v>199</v>
      </c>
      <c r="C164" s="43"/>
      <c r="D164" s="43"/>
      <c r="E164" s="43"/>
      <c r="F164" s="43"/>
      <c r="G164" s="43"/>
      <c r="H164" s="43">
        <f t="shared" si="24"/>
        <v>0</v>
      </c>
      <c r="I164" s="43"/>
      <c r="J164" s="43"/>
      <c r="K164" s="43"/>
      <c r="L164" s="43"/>
      <c r="M164" s="43"/>
      <c r="N164" s="42">
        <f t="shared" si="18"/>
        <v>0</v>
      </c>
      <c r="O164" s="44"/>
      <c r="P164" s="44"/>
    </row>
    <row r="165" spans="1:16" s="38" customFormat="1" ht="25.5">
      <c r="A165" s="37" t="s">
        <v>133</v>
      </c>
      <c r="B165" s="39" t="s">
        <v>85</v>
      </c>
      <c r="C165" s="50">
        <f>C166+C167+C168+C169+C170+C171</f>
        <v>1206393</v>
      </c>
      <c r="D165" s="50">
        <f>D166+D167+D168+D169+D170+D171</f>
        <v>1189393</v>
      </c>
      <c r="E165" s="50">
        <f>E166+E167+E168+E169+E170</f>
        <v>435612</v>
      </c>
      <c r="F165" s="50">
        <f>F166+F167+F168+F169+F170</f>
        <v>0</v>
      </c>
      <c r="G165" s="50">
        <f>G166+G167+G168+G169+G170</f>
        <v>17000</v>
      </c>
      <c r="H165" s="50">
        <f aca="true" t="shared" si="25" ref="H165:M165">H166+H167+H168+H169+H170+H172</f>
        <v>0</v>
      </c>
      <c r="I165" s="50">
        <f t="shared" si="25"/>
        <v>0</v>
      </c>
      <c r="J165" s="50">
        <f t="shared" si="25"/>
        <v>0</v>
      </c>
      <c r="K165" s="50">
        <f t="shared" si="25"/>
        <v>0</v>
      </c>
      <c r="L165" s="50">
        <f t="shared" si="25"/>
        <v>0</v>
      </c>
      <c r="M165" s="50">
        <f t="shared" si="25"/>
        <v>0</v>
      </c>
      <c r="N165" s="49">
        <f t="shared" si="18"/>
        <v>1206393</v>
      </c>
      <c r="O165" s="51"/>
      <c r="P165" s="51"/>
    </row>
    <row r="166" spans="1:16" s="7" customFormat="1" ht="12.75">
      <c r="A166" s="15" t="s">
        <v>23</v>
      </c>
      <c r="B166" s="17" t="s">
        <v>24</v>
      </c>
      <c r="C166" s="43">
        <f>D166+G166</f>
        <v>186393</v>
      </c>
      <c r="D166" s="43">
        <v>181393</v>
      </c>
      <c r="E166" s="43">
        <v>125803</v>
      </c>
      <c r="F166" s="43"/>
      <c r="G166" s="43">
        <v>5000</v>
      </c>
      <c r="H166" s="43">
        <f aca="true" t="shared" si="26" ref="H166:H174">I166+L166</f>
        <v>0</v>
      </c>
      <c r="I166" s="43"/>
      <c r="J166" s="43"/>
      <c r="K166" s="43"/>
      <c r="L166" s="43"/>
      <c r="M166" s="43"/>
      <c r="N166" s="42">
        <f t="shared" si="18"/>
        <v>186393</v>
      </c>
      <c r="O166" s="44"/>
      <c r="P166" s="44"/>
    </row>
    <row r="167" spans="1:16" s="7" customFormat="1" ht="25.5">
      <c r="A167" s="15" t="s">
        <v>139</v>
      </c>
      <c r="B167" s="33" t="s">
        <v>181</v>
      </c>
      <c r="C167" s="43">
        <f>D167+G167</f>
        <v>440622</v>
      </c>
      <c r="D167" s="43">
        <v>433622</v>
      </c>
      <c r="E167" s="43">
        <v>305388</v>
      </c>
      <c r="F167" s="43"/>
      <c r="G167" s="43">
        <v>7000</v>
      </c>
      <c r="H167" s="43">
        <f t="shared" si="26"/>
        <v>0</v>
      </c>
      <c r="I167" s="43"/>
      <c r="J167" s="43"/>
      <c r="K167" s="43"/>
      <c r="L167" s="43"/>
      <c r="M167" s="43"/>
      <c r="N167" s="42">
        <f t="shared" si="18"/>
        <v>440622</v>
      </c>
      <c r="O167" s="44"/>
      <c r="P167" s="44"/>
    </row>
    <row r="168" spans="1:16" s="7" customFormat="1" ht="25.5">
      <c r="A168" s="15" t="s">
        <v>140</v>
      </c>
      <c r="B168" s="33" t="s">
        <v>196</v>
      </c>
      <c r="C168" s="43">
        <f>D168+G168</f>
        <v>71071</v>
      </c>
      <c r="D168" s="43">
        <v>66071</v>
      </c>
      <c r="E168" s="43">
        <v>4421</v>
      </c>
      <c r="F168" s="43"/>
      <c r="G168" s="43">
        <v>5000</v>
      </c>
      <c r="H168" s="43">
        <f t="shared" si="26"/>
        <v>0</v>
      </c>
      <c r="I168" s="43"/>
      <c r="J168" s="43"/>
      <c r="K168" s="43"/>
      <c r="L168" s="43"/>
      <c r="M168" s="43"/>
      <c r="N168" s="42">
        <f t="shared" si="18"/>
        <v>71071</v>
      </c>
      <c r="O168" s="44"/>
      <c r="P168" s="44"/>
    </row>
    <row r="169" spans="1:16" s="7" customFormat="1" ht="38.25">
      <c r="A169" s="15" t="s">
        <v>46</v>
      </c>
      <c r="B169" s="33" t="s">
        <v>182</v>
      </c>
      <c r="C169" s="43">
        <f>D169+G169</f>
        <v>508307</v>
      </c>
      <c r="D169" s="43">
        <v>508307</v>
      </c>
      <c r="E169" s="43"/>
      <c r="F169" s="43"/>
      <c r="G169" s="43"/>
      <c r="H169" s="43">
        <f t="shared" si="26"/>
        <v>0</v>
      </c>
      <c r="I169" s="43"/>
      <c r="J169" s="43"/>
      <c r="K169" s="43"/>
      <c r="L169" s="43"/>
      <c r="M169" s="43"/>
      <c r="N169" s="42">
        <f t="shared" si="18"/>
        <v>508307</v>
      </c>
      <c r="O169" s="44"/>
      <c r="P169" s="44"/>
    </row>
    <row r="170" spans="1:16" s="7" customFormat="1" ht="38.25" hidden="1">
      <c r="A170" s="15" t="s">
        <v>141</v>
      </c>
      <c r="B170" s="11" t="s">
        <v>142</v>
      </c>
      <c r="C170" s="43"/>
      <c r="D170" s="43"/>
      <c r="E170" s="43"/>
      <c r="F170" s="43"/>
      <c r="G170" s="43"/>
      <c r="H170" s="43">
        <f t="shared" si="26"/>
        <v>0</v>
      </c>
      <c r="I170" s="43"/>
      <c r="J170" s="43"/>
      <c r="K170" s="43"/>
      <c r="L170" s="43"/>
      <c r="M170" s="43"/>
      <c r="N170" s="42">
        <f t="shared" si="18"/>
        <v>0</v>
      </c>
      <c r="O170" s="44"/>
      <c r="P170" s="44"/>
    </row>
    <row r="171" spans="1:16" s="7" customFormat="1" ht="63.75" hidden="1">
      <c r="A171" s="15" t="s">
        <v>173</v>
      </c>
      <c r="B171" s="11" t="s">
        <v>174</v>
      </c>
      <c r="C171" s="43">
        <f>D171+G171</f>
        <v>0</v>
      </c>
      <c r="D171" s="43">
        <f>21500-21500</f>
        <v>0</v>
      </c>
      <c r="E171" s="43"/>
      <c r="F171" s="43"/>
      <c r="G171" s="43"/>
      <c r="H171" s="43">
        <f t="shared" si="26"/>
        <v>0</v>
      </c>
      <c r="I171" s="43"/>
      <c r="J171" s="43"/>
      <c r="K171" s="43"/>
      <c r="L171" s="43"/>
      <c r="M171" s="43"/>
      <c r="N171" s="42">
        <f t="shared" si="18"/>
        <v>0</v>
      </c>
      <c r="O171" s="44"/>
      <c r="P171" s="44"/>
    </row>
    <row r="172" spans="1:16" s="7" customFormat="1" ht="25.5" hidden="1">
      <c r="A172" s="9" t="s">
        <v>64</v>
      </c>
      <c r="B172" s="33" t="s">
        <v>103</v>
      </c>
      <c r="C172" s="43"/>
      <c r="D172" s="43"/>
      <c r="E172" s="43"/>
      <c r="F172" s="43"/>
      <c r="G172" s="43"/>
      <c r="H172" s="43">
        <f t="shared" si="26"/>
        <v>0</v>
      </c>
      <c r="I172" s="43"/>
      <c r="J172" s="43">
        <f>J174</f>
        <v>0</v>
      </c>
      <c r="K172" s="43">
        <f>K174</f>
        <v>0</v>
      </c>
      <c r="L172" s="43">
        <f>L174</f>
        <v>0</v>
      </c>
      <c r="M172" s="43">
        <f>M174</f>
        <v>0</v>
      </c>
      <c r="N172" s="42">
        <f>C172+H172</f>
        <v>0</v>
      </c>
      <c r="O172" s="44"/>
      <c r="P172" s="44"/>
    </row>
    <row r="173" spans="1:16" s="7" customFormat="1" ht="12.75" hidden="1">
      <c r="A173" s="9"/>
      <c r="B173" s="32" t="s">
        <v>104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2"/>
      <c r="O173" s="44"/>
      <c r="P173" s="44"/>
    </row>
    <row r="174" spans="1:16" s="7" customFormat="1" ht="89.25" hidden="1">
      <c r="A174" s="9"/>
      <c r="B174" s="32" t="s">
        <v>199</v>
      </c>
      <c r="C174" s="43"/>
      <c r="D174" s="43"/>
      <c r="E174" s="43"/>
      <c r="F174" s="43"/>
      <c r="G174" s="43"/>
      <c r="H174" s="43">
        <f t="shared" si="26"/>
        <v>0</v>
      </c>
      <c r="I174" s="43"/>
      <c r="J174" s="43"/>
      <c r="K174" s="43"/>
      <c r="L174" s="43"/>
      <c r="M174" s="43"/>
      <c r="N174" s="42">
        <f>C174+H174</f>
        <v>0</v>
      </c>
      <c r="O174" s="44"/>
      <c r="P174" s="44"/>
    </row>
    <row r="175" spans="1:16" s="38" customFormat="1" ht="25.5">
      <c r="A175" s="37" t="s">
        <v>109</v>
      </c>
      <c r="B175" s="39" t="s">
        <v>86</v>
      </c>
      <c r="C175" s="50">
        <f aca="true" t="shared" si="27" ref="C175:M175">C176</f>
        <v>560382</v>
      </c>
      <c r="D175" s="50">
        <f t="shared" si="27"/>
        <v>555382</v>
      </c>
      <c r="E175" s="50">
        <f t="shared" si="27"/>
        <v>367449</v>
      </c>
      <c r="F175" s="50">
        <f t="shared" si="27"/>
        <v>0</v>
      </c>
      <c r="G175" s="50">
        <f t="shared" si="27"/>
        <v>5000</v>
      </c>
      <c r="H175" s="50">
        <f t="shared" si="27"/>
        <v>0</v>
      </c>
      <c r="I175" s="50">
        <f t="shared" si="27"/>
        <v>0</v>
      </c>
      <c r="J175" s="50">
        <f t="shared" si="27"/>
        <v>0</v>
      </c>
      <c r="K175" s="50">
        <f t="shared" si="27"/>
        <v>0</v>
      </c>
      <c r="L175" s="50">
        <f t="shared" si="27"/>
        <v>0</v>
      </c>
      <c r="M175" s="50">
        <f t="shared" si="27"/>
        <v>0</v>
      </c>
      <c r="N175" s="49">
        <f t="shared" si="18"/>
        <v>560382</v>
      </c>
      <c r="O175" s="51"/>
      <c r="P175" s="51"/>
    </row>
    <row r="176" spans="1:16" s="7" customFormat="1" ht="12.75">
      <c r="A176" s="15" t="s">
        <v>23</v>
      </c>
      <c r="B176" s="17" t="s">
        <v>24</v>
      </c>
      <c r="C176" s="43">
        <f>D176+G176</f>
        <v>560382</v>
      </c>
      <c r="D176" s="43">
        <f>548382+7000</f>
        <v>555382</v>
      </c>
      <c r="E176" s="43">
        <f>360449+7000</f>
        <v>367449</v>
      </c>
      <c r="F176" s="43"/>
      <c r="G176" s="43">
        <v>5000</v>
      </c>
      <c r="H176" s="43">
        <f>I176+L176</f>
        <v>0</v>
      </c>
      <c r="I176" s="43"/>
      <c r="J176" s="43"/>
      <c r="K176" s="43"/>
      <c r="L176" s="43"/>
      <c r="M176" s="43"/>
      <c r="N176" s="42">
        <f t="shared" si="18"/>
        <v>560382</v>
      </c>
      <c r="O176" s="44"/>
      <c r="P176" s="44"/>
    </row>
    <row r="177" spans="1:16" s="38" customFormat="1" ht="25.5">
      <c r="A177" s="37" t="s">
        <v>110</v>
      </c>
      <c r="B177" s="39" t="s">
        <v>87</v>
      </c>
      <c r="C177" s="50">
        <f aca="true" t="shared" si="28" ref="C177:M177">C178</f>
        <v>555464</v>
      </c>
      <c r="D177" s="50">
        <f t="shared" si="28"/>
        <v>550464</v>
      </c>
      <c r="E177" s="50">
        <f t="shared" si="28"/>
        <v>352984</v>
      </c>
      <c r="F177" s="50">
        <f t="shared" si="28"/>
        <v>0</v>
      </c>
      <c r="G177" s="50">
        <f t="shared" si="28"/>
        <v>5000</v>
      </c>
      <c r="H177" s="50">
        <f t="shared" si="28"/>
        <v>0</v>
      </c>
      <c r="I177" s="50">
        <f t="shared" si="28"/>
        <v>0</v>
      </c>
      <c r="J177" s="50">
        <f t="shared" si="28"/>
        <v>0</v>
      </c>
      <c r="K177" s="50">
        <f t="shared" si="28"/>
        <v>0</v>
      </c>
      <c r="L177" s="50">
        <f t="shared" si="28"/>
        <v>0</v>
      </c>
      <c r="M177" s="50">
        <f t="shared" si="28"/>
        <v>0</v>
      </c>
      <c r="N177" s="49">
        <f t="shared" si="18"/>
        <v>555464</v>
      </c>
      <c r="O177" s="51"/>
      <c r="P177" s="51"/>
    </row>
    <row r="178" spans="1:16" s="7" customFormat="1" ht="12.75">
      <c r="A178" s="15" t="s">
        <v>23</v>
      </c>
      <c r="B178" s="17" t="s">
        <v>24</v>
      </c>
      <c r="C178" s="43">
        <f>D178+G178</f>
        <v>555464</v>
      </c>
      <c r="D178" s="43">
        <v>550464</v>
      </c>
      <c r="E178" s="43">
        <v>352984</v>
      </c>
      <c r="F178" s="43"/>
      <c r="G178" s="43">
        <v>5000</v>
      </c>
      <c r="H178" s="43">
        <f>I178+L178</f>
        <v>0</v>
      </c>
      <c r="I178" s="43"/>
      <c r="J178" s="43"/>
      <c r="K178" s="43"/>
      <c r="L178" s="43"/>
      <c r="M178" s="43"/>
      <c r="N178" s="42">
        <f t="shared" si="18"/>
        <v>555464</v>
      </c>
      <c r="O178" s="44"/>
      <c r="P178" s="44"/>
    </row>
    <row r="179" spans="1:16" s="38" customFormat="1" ht="25.5">
      <c r="A179" s="37" t="s">
        <v>134</v>
      </c>
      <c r="B179" s="39" t="s">
        <v>88</v>
      </c>
      <c r="C179" s="50">
        <f aca="true" t="shared" si="29" ref="C179:M179">C180</f>
        <v>1110901</v>
      </c>
      <c r="D179" s="50">
        <f t="shared" si="29"/>
        <v>1105901</v>
      </c>
      <c r="E179" s="50">
        <f t="shared" si="29"/>
        <v>406829</v>
      </c>
      <c r="F179" s="50">
        <f t="shared" si="29"/>
        <v>30800</v>
      </c>
      <c r="G179" s="50">
        <f t="shared" si="29"/>
        <v>5000</v>
      </c>
      <c r="H179" s="50">
        <f t="shared" si="29"/>
        <v>0</v>
      </c>
      <c r="I179" s="50">
        <f t="shared" si="29"/>
        <v>0</v>
      </c>
      <c r="J179" s="50">
        <f t="shared" si="29"/>
        <v>0</v>
      </c>
      <c r="K179" s="50">
        <f t="shared" si="29"/>
        <v>0</v>
      </c>
      <c r="L179" s="50">
        <f t="shared" si="29"/>
        <v>0</v>
      </c>
      <c r="M179" s="50">
        <f t="shared" si="29"/>
        <v>0</v>
      </c>
      <c r="N179" s="49">
        <f t="shared" si="18"/>
        <v>1110901</v>
      </c>
      <c r="O179" s="51"/>
      <c r="P179" s="51"/>
    </row>
    <row r="180" spans="1:16" s="7" customFormat="1" ht="12.75">
      <c r="A180" s="15" t="s">
        <v>23</v>
      </c>
      <c r="B180" s="17" t="s">
        <v>24</v>
      </c>
      <c r="C180" s="43">
        <f>D180+G180</f>
        <v>1110901</v>
      </c>
      <c r="D180" s="43">
        <v>1105901</v>
      </c>
      <c r="E180" s="43">
        <v>406829</v>
      </c>
      <c r="F180" s="43">
        <v>30800</v>
      </c>
      <c r="G180" s="43">
        <v>5000</v>
      </c>
      <c r="H180" s="43">
        <f>I180+L180</f>
        <v>0</v>
      </c>
      <c r="I180" s="43"/>
      <c r="J180" s="43"/>
      <c r="K180" s="43"/>
      <c r="L180" s="43"/>
      <c r="M180" s="43"/>
      <c r="N180" s="42">
        <f t="shared" si="18"/>
        <v>1110901</v>
      </c>
      <c r="O180" s="44"/>
      <c r="P180" s="44"/>
    </row>
    <row r="181" spans="1:16" s="38" customFormat="1" ht="38.25">
      <c r="A181" s="37" t="s">
        <v>135</v>
      </c>
      <c r="B181" s="39" t="s">
        <v>89</v>
      </c>
      <c r="C181" s="50">
        <f aca="true" t="shared" si="30" ref="C181:M181">C182+C183</f>
        <v>6450533</v>
      </c>
      <c r="D181" s="50">
        <f t="shared" si="30"/>
        <v>3587835</v>
      </c>
      <c r="E181" s="50">
        <f t="shared" si="30"/>
        <v>2452866</v>
      </c>
      <c r="F181" s="50">
        <f t="shared" si="30"/>
        <v>41430</v>
      </c>
      <c r="G181" s="50">
        <f t="shared" si="30"/>
        <v>2862698</v>
      </c>
      <c r="H181" s="50">
        <f t="shared" si="30"/>
        <v>89000</v>
      </c>
      <c r="I181" s="50">
        <f t="shared" si="30"/>
        <v>46000</v>
      </c>
      <c r="J181" s="50">
        <f t="shared" si="30"/>
        <v>0</v>
      </c>
      <c r="K181" s="50">
        <f t="shared" si="30"/>
        <v>0</v>
      </c>
      <c r="L181" s="50">
        <f t="shared" si="30"/>
        <v>43000</v>
      </c>
      <c r="M181" s="50">
        <f t="shared" si="30"/>
        <v>0</v>
      </c>
      <c r="N181" s="49">
        <f t="shared" si="18"/>
        <v>6539533</v>
      </c>
      <c r="O181" s="51"/>
      <c r="P181" s="51"/>
    </row>
    <row r="182" spans="1:16" s="7" customFormat="1" ht="12.75">
      <c r="A182" s="15" t="s">
        <v>23</v>
      </c>
      <c r="B182" s="17" t="s">
        <v>24</v>
      </c>
      <c r="C182" s="43">
        <f>D182+G182</f>
        <v>817835</v>
      </c>
      <c r="D182" s="43">
        <v>812835</v>
      </c>
      <c r="E182" s="43">
        <v>555165</v>
      </c>
      <c r="F182" s="43">
        <v>15900</v>
      </c>
      <c r="G182" s="43">
        <v>5000</v>
      </c>
      <c r="H182" s="43">
        <f>I182+L182</f>
        <v>0</v>
      </c>
      <c r="I182" s="43"/>
      <c r="J182" s="43"/>
      <c r="K182" s="43"/>
      <c r="L182" s="43"/>
      <c r="M182" s="43"/>
      <c r="N182" s="42">
        <f t="shared" si="18"/>
        <v>817835</v>
      </c>
      <c r="O182" s="44"/>
      <c r="P182" s="44"/>
    </row>
    <row r="183" spans="1:16" s="7" customFormat="1" ht="38.25">
      <c r="A183" s="15">
        <v>210000</v>
      </c>
      <c r="B183" s="33" t="s">
        <v>152</v>
      </c>
      <c r="C183" s="43">
        <f>D183+G183</f>
        <v>5632698</v>
      </c>
      <c r="D183" s="43">
        <f>SUM(D184:D186)</f>
        <v>2775000</v>
      </c>
      <c r="E183" s="43">
        <f>SUM(E184:E186)</f>
        <v>1897701</v>
      </c>
      <c r="F183" s="43">
        <f>SUM(F184:F186)</f>
        <v>25530</v>
      </c>
      <c r="G183" s="43">
        <f>SUM(G184:G186)</f>
        <v>2857698</v>
      </c>
      <c r="H183" s="43">
        <f>I183+L183</f>
        <v>89000</v>
      </c>
      <c r="I183" s="43">
        <f>SUM(I184:I186)</f>
        <v>46000</v>
      </c>
      <c r="J183" s="43">
        <f>SUM(J184:J186)</f>
        <v>0</v>
      </c>
      <c r="K183" s="43">
        <f>SUM(K184:K186)</f>
        <v>0</v>
      </c>
      <c r="L183" s="43">
        <f>SUM(L184:L186)</f>
        <v>43000</v>
      </c>
      <c r="M183" s="43">
        <f>SUM(M184:M186)</f>
        <v>0</v>
      </c>
      <c r="N183" s="42">
        <f t="shared" si="18"/>
        <v>5721698</v>
      </c>
      <c r="O183" s="44"/>
      <c r="P183" s="44"/>
    </row>
    <row r="184" spans="1:16" s="7" customFormat="1" ht="76.5">
      <c r="A184" s="15" t="s">
        <v>62</v>
      </c>
      <c r="B184" s="33" t="s">
        <v>12</v>
      </c>
      <c r="C184" s="43">
        <f>D184+G184</f>
        <v>2776698</v>
      </c>
      <c r="D184" s="43">
        <v>50000</v>
      </c>
      <c r="E184" s="43"/>
      <c r="F184" s="43"/>
      <c r="G184" s="43">
        <f>830000+2364535-50-237000-200000-787-30000</f>
        <v>2726698</v>
      </c>
      <c r="H184" s="43">
        <f>I184+L184</f>
        <v>0</v>
      </c>
      <c r="I184" s="43"/>
      <c r="J184" s="43"/>
      <c r="K184" s="43"/>
      <c r="L184" s="43"/>
      <c r="M184" s="43"/>
      <c r="N184" s="42">
        <f t="shared" si="18"/>
        <v>2776698</v>
      </c>
      <c r="O184" s="44"/>
      <c r="P184" s="44"/>
    </row>
    <row r="185" spans="1:16" s="7" customFormat="1" ht="81.75" customHeight="1">
      <c r="A185" s="15" t="s">
        <v>62</v>
      </c>
      <c r="B185" s="33" t="s">
        <v>228</v>
      </c>
      <c r="C185" s="43">
        <f>D185+G185</f>
        <v>1321000</v>
      </c>
      <c r="D185" s="43">
        <v>1256000</v>
      </c>
      <c r="E185" s="43">
        <v>854224</v>
      </c>
      <c r="F185" s="43">
        <v>4078</v>
      </c>
      <c r="G185" s="43">
        <v>65000</v>
      </c>
      <c r="H185" s="43">
        <f>I185+L185</f>
        <v>65700</v>
      </c>
      <c r="I185" s="43">
        <v>30700</v>
      </c>
      <c r="J185" s="43"/>
      <c r="K185" s="43"/>
      <c r="L185" s="43">
        <v>35000</v>
      </c>
      <c r="M185" s="43"/>
      <c r="N185" s="42">
        <f t="shared" si="18"/>
        <v>1386700</v>
      </c>
      <c r="O185" s="44"/>
      <c r="P185" s="44"/>
    </row>
    <row r="186" spans="1:16" s="7" customFormat="1" ht="25.5">
      <c r="A186" s="15">
        <v>210110</v>
      </c>
      <c r="B186" s="33" t="s">
        <v>63</v>
      </c>
      <c r="C186" s="43">
        <f>D186+G186</f>
        <v>1535000</v>
      </c>
      <c r="D186" s="43">
        <v>1469000</v>
      </c>
      <c r="E186" s="43">
        <v>1043477</v>
      </c>
      <c r="F186" s="43">
        <v>21452</v>
      </c>
      <c r="G186" s="43">
        <v>66000</v>
      </c>
      <c r="H186" s="43">
        <f>I186+L186</f>
        <v>23300</v>
      </c>
      <c r="I186" s="43">
        <v>15300</v>
      </c>
      <c r="J186" s="43"/>
      <c r="K186" s="43"/>
      <c r="L186" s="43">
        <v>8000</v>
      </c>
      <c r="M186" s="43"/>
      <c r="N186" s="42">
        <f t="shared" si="18"/>
        <v>1558300</v>
      </c>
      <c r="O186" s="44"/>
      <c r="P186" s="44"/>
    </row>
    <row r="187" spans="1:16" s="38" customFormat="1" ht="25.5">
      <c r="A187" s="37" t="s">
        <v>136</v>
      </c>
      <c r="B187" s="41" t="s">
        <v>92</v>
      </c>
      <c r="C187" s="50">
        <f>C188+C190</f>
        <v>551150</v>
      </c>
      <c r="D187" s="50">
        <f>D188+D190</f>
        <v>546150</v>
      </c>
      <c r="E187" s="50">
        <f>E188+E190</f>
        <v>349449</v>
      </c>
      <c r="F187" s="50">
        <f>F188+F190</f>
        <v>8700</v>
      </c>
      <c r="G187" s="50">
        <f>G188+G190</f>
        <v>5000</v>
      </c>
      <c r="H187" s="50">
        <f>H188+H190+H189+H191</f>
        <v>18032000</v>
      </c>
      <c r="I187" s="50">
        <f>I188+I190+I189+I191</f>
        <v>4632000</v>
      </c>
      <c r="J187" s="50">
        <f>J188+J190+J189+J191</f>
        <v>0</v>
      </c>
      <c r="K187" s="50">
        <f>K188+K190+K189+K191</f>
        <v>0</v>
      </c>
      <c r="L187" s="50">
        <f>L188+L190+L189+L191</f>
        <v>13400000</v>
      </c>
      <c r="M187" s="50">
        <f>M188+M190+M189</f>
        <v>13400000</v>
      </c>
      <c r="N187" s="49">
        <f t="shared" si="18"/>
        <v>18583150</v>
      </c>
      <c r="O187" s="51"/>
      <c r="P187" s="51"/>
    </row>
    <row r="188" spans="1:16" s="7" customFormat="1" ht="12.75">
      <c r="A188" s="15" t="s">
        <v>23</v>
      </c>
      <c r="B188" s="17" t="s">
        <v>24</v>
      </c>
      <c r="C188" s="43">
        <f>D188+G188</f>
        <v>551150</v>
      </c>
      <c r="D188" s="43">
        <v>546150</v>
      </c>
      <c r="E188" s="43">
        <v>349449</v>
      </c>
      <c r="F188" s="43">
        <v>8700</v>
      </c>
      <c r="G188" s="43">
        <v>5000</v>
      </c>
      <c r="H188" s="43">
        <f>I188+L188</f>
        <v>0</v>
      </c>
      <c r="I188" s="43"/>
      <c r="J188" s="43"/>
      <c r="K188" s="43"/>
      <c r="L188" s="43"/>
      <c r="M188" s="43"/>
      <c r="N188" s="42">
        <f t="shared" si="18"/>
        <v>551150</v>
      </c>
      <c r="O188" s="44"/>
      <c r="P188" s="44"/>
    </row>
    <row r="189" spans="1:16" s="7" customFormat="1" ht="12.75" hidden="1">
      <c r="A189" s="15" t="s">
        <v>112</v>
      </c>
      <c r="B189" s="10" t="s">
        <v>113</v>
      </c>
      <c r="C189" s="43"/>
      <c r="D189" s="43"/>
      <c r="E189" s="43"/>
      <c r="F189" s="43"/>
      <c r="G189" s="43"/>
      <c r="H189" s="43">
        <f>I189+L189</f>
        <v>0</v>
      </c>
      <c r="I189" s="43"/>
      <c r="J189" s="43"/>
      <c r="K189" s="43"/>
      <c r="L189" s="43"/>
      <c r="M189" s="43"/>
      <c r="N189" s="42">
        <f>C189+H189</f>
        <v>0</v>
      </c>
      <c r="O189" s="44"/>
      <c r="P189" s="44"/>
    </row>
    <row r="190" spans="1:16" s="7" customFormat="1" ht="38.25">
      <c r="A190" s="15" t="s">
        <v>162</v>
      </c>
      <c r="B190" s="11" t="s">
        <v>163</v>
      </c>
      <c r="C190" s="43">
        <f>D190+G190</f>
        <v>0</v>
      </c>
      <c r="D190" s="43"/>
      <c r="E190" s="43"/>
      <c r="F190" s="43"/>
      <c r="G190" s="43"/>
      <c r="H190" s="43">
        <f>I190+L190</f>
        <v>13400000</v>
      </c>
      <c r="I190" s="43"/>
      <c r="J190" s="43"/>
      <c r="K190" s="43"/>
      <c r="L190" s="43">
        <v>13400000</v>
      </c>
      <c r="M190" s="43">
        <v>13400000</v>
      </c>
      <c r="N190" s="42">
        <f aca="true" t="shared" si="31" ref="N190:N219">C190+H190</f>
        <v>13400000</v>
      </c>
      <c r="O190" s="44"/>
      <c r="P190" s="44"/>
    </row>
    <row r="191" spans="1:16" s="7" customFormat="1" ht="25.5">
      <c r="A191" s="15" t="s">
        <v>64</v>
      </c>
      <c r="B191" s="11" t="s">
        <v>103</v>
      </c>
      <c r="C191" s="43"/>
      <c r="D191" s="43"/>
      <c r="E191" s="43"/>
      <c r="F191" s="43"/>
      <c r="G191" s="43"/>
      <c r="H191" s="43">
        <f>I191+L191</f>
        <v>4632000</v>
      </c>
      <c r="I191" s="43">
        <f>5000000-368000</f>
        <v>4632000</v>
      </c>
      <c r="J191" s="43"/>
      <c r="K191" s="43"/>
      <c r="L191" s="43"/>
      <c r="M191" s="43"/>
      <c r="N191" s="42">
        <f t="shared" si="31"/>
        <v>4632000</v>
      </c>
      <c r="O191" s="44"/>
      <c r="P191" s="44"/>
    </row>
    <row r="192" spans="1:16" s="38" customFormat="1" ht="12.75">
      <c r="A192" s="37" t="s">
        <v>137</v>
      </c>
      <c r="B192" s="39" t="s">
        <v>90</v>
      </c>
      <c r="C192" s="50">
        <f>C193+C194+C195+C196+C197+C199+C198+C200</f>
        <v>484678289</v>
      </c>
      <c r="D192" s="50">
        <f>D193+D194+D195+D196+D197+D199+D198+D200</f>
        <v>482873289</v>
      </c>
      <c r="E192" s="50">
        <f>E193+E194+E195+E196+E197+E199+E198+E200</f>
        <v>737390</v>
      </c>
      <c r="F192" s="50">
        <f>F193+F194+F195+F196+F197+F199+F198+F200</f>
        <v>18000</v>
      </c>
      <c r="G192" s="50">
        <f>G193+G194+G195+G196+G197+G199+G198+G200</f>
        <v>1805000</v>
      </c>
      <c r="H192" s="60">
        <f aca="true" t="shared" si="32" ref="H192:M192">H193+H194+H195+H196+H197+H199</f>
        <v>0</v>
      </c>
      <c r="I192" s="60">
        <f t="shared" si="32"/>
        <v>0</v>
      </c>
      <c r="J192" s="50">
        <f t="shared" si="32"/>
        <v>0</v>
      </c>
      <c r="K192" s="50">
        <f t="shared" si="32"/>
        <v>0</v>
      </c>
      <c r="L192" s="50">
        <f t="shared" si="32"/>
        <v>0</v>
      </c>
      <c r="M192" s="50">
        <f t="shared" si="32"/>
        <v>0</v>
      </c>
      <c r="N192" s="61">
        <f t="shared" si="31"/>
        <v>484678289</v>
      </c>
      <c r="O192" s="51"/>
      <c r="P192" s="51"/>
    </row>
    <row r="193" spans="1:16" s="7" customFormat="1" ht="12.75">
      <c r="A193" s="15" t="s">
        <v>23</v>
      </c>
      <c r="B193" s="17" t="s">
        <v>24</v>
      </c>
      <c r="C193" s="43">
        <f aca="true" t="shared" si="33" ref="C193:C200">D193+G193</f>
        <v>1174122</v>
      </c>
      <c r="D193" s="43">
        <f>1164125+5000-3</f>
        <v>1169122</v>
      </c>
      <c r="E193" s="43">
        <v>737390</v>
      </c>
      <c r="F193" s="43">
        <v>18000</v>
      </c>
      <c r="G193" s="43">
        <v>5000</v>
      </c>
      <c r="H193" s="43">
        <f aca="true" t="shared" si="34" ref="H193:H199">I193+L193</f>
        <v>0</v>
      </c>
      <c r="I193" s="43"/>
      <c r="J193" s="43"/>
      <c r="K193" s="43"/>
      <c r="L193" s="43"/>
      <c r="M193" s="43"/>
      <c r="N193" s="42">
        <f t="shared" si="31"/>
        <v>1174122</v>
      </c>
      <c r="O193" s="44"/>
      <c r="P193" s="44"/>
    </row>
    <row r="194" spans="1:14" s="5" customFormat="1" ht="89.25" hidden="1">
      <c r="A194" s="36" t="s">
        <v>207</v>
      </c>
      <c r="B194" s="26" t="s">
        <v>208</v>
      </c>
      <c r="C194" s="46">
        <f t="shared" si="33"/>
        <v>0</v>
      </c>
      <c r="D194" s="46"/>
      <c r="E194" s="46"/>
      <c r="F194" s="46"/>
      <c r="G194" s="46"/>
      <c r="H194" s="58">
        <f t="shared" si="34"/>
        <v>0</v>
      </c>
      <c r="I194" s="58"/>
      <c r="J194" s="46"/>
      <c r="K194" s="46"/>
      <c r="L194" s="46"/>
      <c r="M194" s="46"/>
      <c r="N194" s="59">
        <f t="shared" si="31"/>
        <v>0</v>
      </c>
    </row>
    <row r="195" spans="1:16" s="7" customFormat="1" ht="25.5">
      <c r="A195" s="15" t="s">
        <v>67</v>
      </c>
      <c r="B195" s="11" t="s">
        <v>68</v>
      </c>
      <c r="C195" s="43">
        <f t="shared" si="33"/>
        <v>106015300</v>
      </c>
      <c r="D195" s="43">
        <v>106015300</v>
      </c>
      <c r="E195" s="43"/>
      <c r="F195" s="43"/>
      <c r="G195" s="43"/>
      <c r="H195" s="43">
        <f t="shared" si="34"/>
        <v>0</v>
      </c>
      <c r="I195" s="43"/>
      <c r="J195" s="43"/>
      <c r="K195" s="43"/>
      <c r="L195" s="43"/>
      <c r="M195" s="43"/>
      <c r="N195" s="42">
        <f t="shared" si="31"/>
        <v>106015300</v>
      </c>
      <c r="O195" s="44"/>
      <c r="P195" s="44"/>
    </row>
    <row r="196" spans="1:16" s="7" customFormat="1" ht="25.5">
      <c r="A196" s="15" t="s">
        <v>114</v>
      </c>
      <c r="B196" s="33" t="s">
        <v>154</v>
      </c>
      <c r="C196" s="43">
        <f t="shared" si="33"/>
        <v>62600</v>
      </c>
      <c r="D196" s="43">
        <f>61813+787</f>
        <v>62600</v>
      </c>
      <c r="E196" s="43"/>
      <c r="F196" s="43"/>
      <c r="G196" s="43"/>
      <c r="H196" s="43">
        <f t="shared" si="34"/>
        <v>0</v>
      </c>
      <c r="I196" s="43"/>
      <c r="J196" s="43"/>
      <c r="K196" s="43"/>
      <c r="L196" s="43"/>
      <c r="M196" s="43"/>
      <c r="N196" s="42">
        <f t="shared" si="31"/>
        <v>62600</v>
      </c>
      <c r="O196" s="44"/>
      <c r="P196" s="44"/>
    </row>
    <row r="197" spans="1:16" s="7" customFormat="1" ht="12.75">
      <c r="A197" s="15" t="s">
        <v>124</v>
      </c>
      <c r="B197" s="57" t="s">
        <v>155</v>
      </c>
      <c r="C197" s="43">
        <f t="shared" si="33"/>
        <v>375626267</v>
      </c>
      <c r="D197" s="43">
        <f>374928967+180000-300000+817300</f>
        <v>375626267</v>
      </c>
      <c r="E197" s="43"/>
      <c r="F197" s="43"/>
      <c r="G197" s="43"/>
      <c r="H197" s="43">
        <f t="shared" si="34"/>
        <v>0</v>
      </c>
      <c r="I197" s="43"/>
      <c r="J197" s="43"/>
      <c r="K197" s="43"/>
      <c r="L197" s="43"/>
      <c r="M197" s="43"/>
      <c r="N197" s="42">
        <f t="shared" si="31"/>
        <v>375626267</v>
      </c>
      <c r="O197" s="44"/>
      <c r="P197" s="44"/>
    </row>
    <row r="198" spans="1:16" s="7" customFormat="1" ht="12.75" hidden="1">
      <c r="A198" s="15" t="s">
        <v>65</v>
      </c>
      <c r="B198" s="57" t="s">
        <v>91</v>
      </c>
      <c r="C198" s="43">
        <f t="shared" si="33"/>
        <v>0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2">
        <f t="shared" si="31"/>
        <v>0</v>
      </c>
      <c r="O198" s="44"/>
      <c r="P198" s="44"/>
    </row>
    <row r="199" spans="1:16" s="7" customFormat="1" ht="38.25">
      <c r="A199" s="15" t="s">
        <v>115</v>
      </c>
      <c r="B199" s="33" t="s">
        <v>97</v>
      </c>
      <c r="C199" s="43">
        <f t="shared" si="33"/>
        <v>1800000</v>
      </c>
      <c r="D199" s="43"/>
      <c r="E199" s="43"/>
      <c r="F199" s="43"/>
      <c r="G199" s="43">
        <v>1800000</v>
      </c>
      <c r="H199" s="43">
        <f t="shared" si="34"/>
        <v>0</v>
      </c>
      <c r="I199" s="43"/>
      <c r="J199" s="43"/>
      <c r="K199" s="43"/>
      <c r="L199" s="43"/>
      <c r="M199" s="43"/>
      <c r="N199" s="42">
        <f t="shared" si="31"/>
        <v>1800000</v>
      </c>
      <c r="O199" s="44"/>
      <c r="P199" s="44"/>
    </row>
    <row r="200" spans="1:16" s="7" customFormat="1" ht="76.5" hidden="1">
      <c r="A200" s="15" t="s">
        <v>222</v>
      </c>
      <c r="B200" s="33" t="s">
        <v>223</v>
      </c>
      <c r="C200" s="43">
        <f t="shared" si="33"/>
        <v>0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2">
        <f t="shared" si="31"/>
        <v>0</v>
      </c>
      <c r="O200" s="44"/>
      <c r="P200" s="44"/>
    </row>
    <row r="201" spans="1:16" s="38" customFormat="1" ht="25.5">
      <c r="A201" s="37" t="s">
        <v>138</v>
      </c>
      <c r="B201" s="39" t="s">
        <v>117</v>
      </c>
      <c r="C201" s="50">
        <f>C202+C204+C207+C208+C209+C210+C212+C203+C205+C211+C213</f>
        <v>18100471</v>
      </c>
      <c r="D201" s="50">
        <f>D202+D204+D207+D208+D209+D210+D212+D203+D205+D211+D213</f>
        <v>18095471</v>
      </c>
      <c r="E201" s="50">
        <f>E202+E204+E207+E208+E209+E210+E212+E203+E205+E211+E213</f>
        <v>649046</v>
      </c>
      <c r="F201" s="50">
        <f>F202+F204+F207+F208+F209+F210+F212+F203+F205+F211+F213</f>
        <v>0</v>
      </c>
      <c r="G201" s="50">
        <f>G202+G204+G207+G208+G209+G210+G212+G203+G205+G211+G213</f>
        <v>5000</v>
      </c>
      <c r="H201" s="50">
        <f aca="true" t="shared" si="35" ref="H201:M201">H202+H204+H207+H208+H209+H210+H214+H206</f>
        <v>286448055</v>
      </c>
      <c r="I201" s="50">
        <f t="shared" si="35"/>
        <v>29700</v>
      </c>
      <c r="J201" s="50">
        <f t="shared" si="35"/>
        <v>0</v>
      </c>
      <c r="K201" s="50">
        <f t="shared" si="35"/>
        <v>0</v>
      </c>
      <c r="L201" s="50">
        <f t="shared" si="35"/>
        <v>286418355</v>
      </c>
      <c r="M201" s="50">
        <f t="shared" si="35"/>
        <v>286418355</v>
      </c>
      <c r="N201" s="49">
        <f t="shared" si="31"/>
        <v>304548526</v>
      </c>
      <c r="O201" s="51"/>
      <c r="P201" s="51"/>
    </row>
    <row r="202" spans="1:16" s="7" customFormat="1" ht="12.75">
      <c r="A202" s="15" t="s">
        <v>23</v>
      </c>
      <c r="B202" s="17" t="s">
        <v>24</v>
      </c>
      <c r="C202" s="43">
        <f aca="true" t="shared" si="36" ref="C202:C213">D202+G202</f>
        <v>970471</v>
      </c>
      <c r="D202" s="43">
        <f>930471+35000</f>
        <v>965471</v>
      </c>
      <c r="E202" s="43">
        <v>649046</v>
      </c>
      <c r="F202" s="43"/>
      <c r="G202" s="43">
        <v>5000</v>
      </c>
      <c r="H202" s="43">
        <f aca="true" t="shared" si="37" ref="H202:H216">I202+L202</f>
        <v>0</v>
      </c>
      <c r="I202" s="43"/>
      <c r="J202" s="43"/>
      <c r="K202" s="43"/>
      <c r="L202" s="43"/>
      <c r="M202" s="43"/>
      <c r="N202" s="42">
        <f t="shared" si="31"/>
        <v>970471</v>
      </c>
      <c r="O202" s="44"/>
      <c r="P202" s="44"/>
    </row>
    <row r="203" spans="1:16" s="7" customFormat="1" ht="25.5">
      <c r="A203" s="15" t="s">
        <v>178</v>
      </c>
      <c r="B203" s="17" t="s">
        <v>179</v>
      </c>
      <c r="C203" s="43">
        <f t="shared" si="36"/>
        <v>10000000</v>
      </c>
      <c r="D203" s="43">
        <v>10000000</v>
      </c>
      <c r="E203" s="43"/>
      <c r="F203" s="43"/>
      <c r="G203" s="43"/>
      <c r="H203" s="43"/>
      <c r="I203" s="43"/>
      <c r="J203" s="43"/>
      <c r="K203" s="43"/>
      <c r="L203" s="43"/>
      <c r="M203" s="43"/>
      <c r="N203" s="42">
        <f t="shared" si="31"/>
        <v>10000000</v>
      </c>
      <c r="O203" s="44"/>
      <c r="P203" s="44"/>
    </row>
    <row r="204" spans="1:16" s="7" customFormat="1" ht="16.5" customHeight="1">
      <c r="A204" s="15" t="s">
        <v>112</v>
      </c>
      <c r="B204" s="11" t="s">
        <v>113</v>
      </c>
      <c r="C204" s="43">
        <f t="shared" si="36"/>
        <v>0</v>
      </c>
      <c r="D204" s="43"/>
      <c r="E204" s="43"/>
      <c r="F204" s="43"/>
      <c r="G204" s="43"/>
      <c r="H204" s="43">
        <f t="shared" si="37"/>
        <v>279771235</v>
      </c>
      <c r="I204" s="43"/>
      <c r="J204" s="43"/>
      <c r="K204" s="43"/>
      <c r="L204" s="43">
        <f>282470235+20000-2719000</f>
        <v>279771235</v>
      </c>
      <c r="M204" s="43">
        <f>282470235+20000-2719000</f>
        <v>279771235</v>
      </c>
      <c r="N204" s="42">
        <f t="shared" si="31"/>
        <v>279771235</v>
      </c>
      <c r="O204" s="44"/>
      <c r="P204" s="44"/>
    </row>
    <row r="205" spans="1:16" s="7" customFormat="1" ht="204" hidden="1">
      <c r="A205" s="15" t="s">
        <v>200</v>
      </c>
      <c r="B205" s="10" t="s">
        <v>201</v>
      </c>
      <c r="C205" s="43">
        <f t="shared" si="36"/>
        <v>0</v>
      </c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2">
        <f t="shared" si="31"/>
        <v>0</v>
      </c>
      <c r="O205" s="44"/>
      <c r="P205" s="44"/>
    </row>
    <row r="206" spans="1:16" s="7" customFormat="1" ht="17.25" customHeight="1" hidden="1">
      <c r="A206" s="15" t="s">
        <v>202</v>
      </c>
      <c r="B206" s="10" t="s">
        <v>203</v>
      </c>
      <c r="C206" s="43"/>
      <c r="D206" s="43"/>
      <c r="E206" s="43"/>
      <c r="F206" s="43"/>
      <c r="G206" s="43"/>
      <c r="H206" s="43">
        <f t="shared" si="37"/>
        <v>0</v>
      </c>
      <c r="I206" s="43"/>
      <c r="J206" s="43"/>
      <c r="K206" s="43"/>
      <c r="L206" s="43"/>
      <c r="M206" s="43"/>
      <c r="N206" s="42">
        <f t="shared" si="31"/>
        <v>0</v>
      </c>
      <c r="O206" s="44"/>
      <c r="P206" s="44"/>
    </row>
    <row r="207" spans="1:16" s="7" customFormat="1" ht="24" customHeight="1">
      <c r="A207" s="15" t="s">
        <v>156</v>
      </c>
      <c r="B207" s="4" t="s">
        <v>157</v>
      </c>
      <c r="C207" s="43">
        <f t="shared" si="36"/>
        <v>0</v>
      </c>
      <c r="D207" s="43"/>
      <c r="E207" s="43"/>
      <c r="F207" s="43"/>
      <c r="G207" s="43"/>
      <c r="H207" s="43">
        <f t="shared" si="37"/>
        <v>5239396</v>
      </c>
      <c r="I207" s="43"/>
      <c r="J207" s="43"/>
      <c r="K207" s="43"/>
      <c r="L207" s="43">
        <v>5239396</v>
      </c>
      <c r="M207" s="43">
        <v>5239396</v>
      </c>
      <c r="N207" s="42">
        <f t="shared" si="31"/>
        <v>5239396</v>
      </c>
      <c r="O207" s="44"/>
      <c r="P207" s="44"/>
    </row>
    <row r="208" spans="1:16" s="7" customFormat="1" ht="12.75">
      <c r="A208" s="15" t="s">
        <v>166</v>
      </c>
      <c r="B208" s="4" t="s">
        <v>167</v>
      </c>
      <c r="C208" s="43">
        <f t="shared" si="36"/>
        <v>0</v>
      </c>
      <c r="D208" s="43"/>
      <c r="E208" s="43"/>
      <c r="F208" s="43"/>
      <c r="G208" s="43"/>
      <c r="H208" s="43">
        <f t="shared" si="37"/>
        <v>1407724</v>
      </c>
      <c r="I208" s="43"/>
      <c r="J208" s="43"/>
      <c r="K208" s="43"/>
      <c r="L208" s="43">
        <v>1407724</v>
      </c>
      <c r="M208" s="43">
        <v>1407724</v>
      </c>
      <c r="N208" s="42">
        <f t="shared" si="31"/>
        <v>1407724</v>
      </c>
      <c r="O208" s="44"/>
      <c r="P208" s="44"/>
    </row>
    <row r="209" spans="1:16" s="7" customFormat="1" ht="25.5" hidden="1">
      <c r="A209" s="15" t="s">
        <v>60</v>
      </c>
      <c r="B209" s="11" t="s">
        <v>61</v>
      </c>
      <c r="C209" s="43">
        <f t="shared" si="36"/>
        <v>0</v>
      </c>
      <c r="D209" s="43"/>
      <c r="E209" s="43"/>
      <c r="F209" s="43"/>
      <c r="G209" s="43"/>
      <c r="H209" s="43">
        <f t="shared" si="37"/>
        <v>0</v>
      </c>
      <c r="I209" s="43"/>
      <c r="J209" s="43"/>
      <c r="K209" s="43"/>
      <c r="L209" s="43"/>
      <c r="M209" s="43"/>
      <c r="N209" s="42">
        <f t="shared" si="31"/>
        <v>0</v>
      </c>
      <c r="O209" s="44"/>
      <c r="P209" s="44"/>
    </row>
    <row r="210" spans="1:16" s="7" customFormat="1" ht="38.25" hidden="1">
      <c r="A210" s="15" t="s">
        <v>162</v>
      </c>
      <c r="B210" s="11" t="s">
        <v>163</v>
      </c>
      <c r="C210" s="43">
        <f t="shared" si="36"/>
        <v>0</v>
      </c>
      <c r="D210" s="43"/>
      <c r="E210" s="43"/>
      <c r="F210" s="43"/>
      <c r="G210" s="43"/>
      <c r="H210" s="43">
        <f t="shared" si="37"/>
        <v>0</v>
      </c>
      <c r="I210" s="43"/>
      <c r="J210" s="43"/>
      <c r="K210" s="43"/>
      <c r="L210" s="43"/>
      <c r="M210" s="43"/>
      <c r="N210" s="42">
        <f t="shared" si="31"/>
        <v>0</v>
      </c>
      <c r="O210" s="44"/>
      <c r="P210" s="44"/>
    </row>
    <row r="211" spans="1:16" s="7" customFormat="1" ht="38.25" hidden="1">
      <c r="A211" s="15" t="s">
        <v>216</v>
      </c>
      <c r="B211" s="11" t="s">
        <v>217</v>
      </c>
      <c r="C211" s="43">
        <f t="shared" si="36"/>
        <v>0</v>
      </c>
      <c r="D211" s="43"/>
      <c r="E211" s="43"/>
      <c r="F211" s="43"/>
      <c r="G211" s="43"/>
      <c r="H211" s="43">
        <f t="shared" si="37"/>
        <v>0</v>
      </c>
      <c r="I211" s="43"/>
      <c r="J211" s="43"/>
      <c r="K211" s="43"/>
      <c r="L211" s="43"/>
      <c r="M211" s="43"/>
      <c r="N211" s="42">
        <f t="shared" si="31"/>
        <v>0</v>
      </c>
      <c r="O211" s="44"/>
      <c r="P211" s="44"/>
    </row>
    <row r="212" spans="1:16" s="7" customFormat="1" ht="12.75">
      <c r="A212" s="15" t="s">
        <v>121</v>
      </c>
      <c r="B212" s="33" t="s">
        <v>106</v>
      </c>
      <c r="C212" s="43">
        <f t="shared" si="36"/>
        <v>7130000</v>
      </c>
      <c r="D212" s="43">
        <v>7130000</v>
      </c>
      <c r="E212" s="43"/>
      <c r="F212" s="43"/>
      <c r="G212" s="43"/>
      <c r="H212" s="43">
        <f t="shared" si="37"/>
        <v>0</v>
      </c>
      <c r="I212" s="43"/>
      <c r="J212" s="43"/>
      <c r="K212" s="43"/>
      <c r="L212" s="43"/>
      <c r="M212" s="43"/>
      <c r="N212" s="42">
        <f>C212+H212</f>
        <v>7130000</v>
      </c>
      <c r="O212" s="44"/>
      <c r="P212" s="44"/>
    </row>
    <row r="213" spans="1:16" s="7" customFormat="1" ht="51" hidden="1">
      <c r="A213" s="9"/>
      <c r="B213" s="33" t="s">
        <v>218</v>
      </c>
      <c r="C213" s="43">
        <f t="shared" si="36"/>
        <v>0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2">
        <f>C213+H213</f>
        <v>0</v>
      </c>
      <c r="O213" s="44"/>
      <c r="P213" s="44"/>
    </row>
    <row r="214" spans="1:16" s="7" customFormat="1" ht="38.25">
      <c r="A214" s="9" t="s">
        <v>64</v>
      </c>
      <c r="B214" s="33" t="s">
        <v>210</v>
      </c>
      <c r="C214" s="43"/>
      <c r="D214" s="43"/>
      <c r="E214" s="43"/>
      <c r="F214" s="43"/>
      <c r="G214" s="43"/>
      <c r="H214" s="43">
        <f t="shared" si="37"/>
        <v>29700</v>
      </c>
      <c r="I214" s="43">
        <f>29700</f>
        <v>29700</v>
      </c>
      <c r="J214" s="43"/>
      <c r="K214" s="43"/>
      <c r="L214" s="43"/>
      <c r="M214" s="43">
        <f>M216</f>
        <v>0</v>
      </c>
      <c r="N214" s="42">
        <f>C214+H214</f>
        <v>29700</v>
      </c>
      <c r="O214" s="44"/>
      <c r="P214" s="44"/>
    </row>
    <row r="215" spans="1:16" s="7" customFormat="1" ht="12.75" hidden="1">
      <c r="A215" s="9"/>
      <c r="B215" s="32" t="s">
        <v>104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2"/>
      <c r="O215" s="44"/>
      <c r="P215" s="44"/>
    </row>
    <row r="216" spans="1:16" s="7" customFormat="1" ht="90" customHeight="1" hidden="1">
      <c r="A216" s="9"/>
      <c r="B216" s="32" t="s">
        <v>199</v>
      </c>
      <c r="C216" s="43"/>
      <c r="D216" s="43"/>
      <c r="E216" s="43"/>
      <c r="F216" s="43"/>
      <c r="G216" s="43"/>
      <c r="H216" s="43">
        <f t="shared" si="37"/>
        <v>0</v>
      </c>
      <c r="I216" s="43"/>
      <c r="J216" s="43"/>
      <c r="K216" s="43"/>
      <c r="L216" s="43"/>
      <c r="M216" s="43"/>
      <c r="N216" s="42">
        <f>C216+H216</f>
        <v>0</v>
      </c>
      <c r="O216" s="44"/>
      <c r="P216" s="44"/>
    </row>
    <row r="217" spans="1:16" s="38" customFormat="1" ht="25.5">
      <c r="A217" s="37" t="s">
        <v>125</v>
      </c>
      <c r="B217" s="39" t="s">
        <v>13</v>
      </c>
      <c r="C217" s="50">
        <f>C218</f>
        <v>301441</v>
      </c>
      <c r="D217" s="50">
        <f>D218</f>
        <v>301441</v>
      </c>
      <c r="E217" s="50">
        <f>E218</f>
        <v>158033</v>
      </c>
      <c r="F217" s="50">
        <f>F218</f>
        <v>19100</v>
      </c>
      <c r="G217" s="50">
        <f>G218</f>
        <v>0</v>
      </c>
      <c r="H217" s="50"/>
      <c r="I217" s="50"/>
      <c r="J217" s="50"/>
      <c r="K217" s="50"/>
      <c r="L217" s="50"/>
      <c r="M217" s="50"/>
      <c r="N217" s="49">
        <f t="shared" si="31"/>
        <v>301441</v>
      </c>
      <c r="O217" s="51"/>
      <c r="P217" s="51"/>
    </row>
    <row r="218" spans="1:16" s="7" customFormat="1" ht="12.75">
      <c r="A218" s="9" t="s">
        <v>23</v>
      </c>
      <c r="B218" s="17" t="s">
        <v>24</v>
      </c>
      <c r="C218" s="43">
        <f>D218+G218</f>
        <v>301441</v>
      </c>
      <c r="D218" s="43">
        <v>301441</v>
      </c>
      <c r="E218" s="43">
        <v>158033</v>
      </c>
      <c r="F218" s="43">
        <v>19100</v>
      </c>
      <c r="G218" s="43"/>
      <c r="H218" s="43"/>
      <c r="I218" s="43"/>
      <c r="J218" s="43"/>
      <c r="K218" s="43"/>
      <c r="L218" s="43"/>
      <c r="M218" s="43"/>
      <c r="N218" s="42">
        <f>C218+H218</f>
        <v>301441</v>
      </c>
      <c r="O218" s="44"/>
      <c r="P218" s="44"/>
    </row>
    <row r="219" spans="1:16" s="7" customFormat="1" ht="15">
      <c r="A219" s="15"/>
      <c r="B219" s="34" t="s">
        <v>98</v>
      </c>
      <c r="C219" s="43">
        <f>C9+C30+C35+C53+C73+C77+C82+C102+C124+C137+C154+C165+C175+C177+C179+C181+C187+C192+C201+C217</f>
        <v>787490724</v>
      </c>
      <c r="D219" s="43">
        <f>D9+D30+D35+D53+D73+D77+D82+D102+D124+D137+D154+D165+D175+D177+D179+D181+D187+D192+D201+D217</f>
        <v>756472291</v>
      </c>
      <c r="E219" s="43">
        <f>E9+E30+E35+E53+E73+E77+E82+E102+E124+E137+E154+E165+E175+E177+E179+E181+E187+E192+E201+E217</f>
        <v>96874733</v>
      </c>
      <c r="F219" s="43">
        <f>F9+F30+F35+F53+F73+F77+F82+F102+F124+F137+F154+F165+F175+F177+F179+F181+F187+F192+F201+F217</f>
        <v>23470849</v>
      </c>
      <c r="G219" s="43">
        <f>G9+G30+G35+G53+G73+G77+G82+G102+G124+G137+G154+G165+G175+G177+G179+G181+G187+G192+G201+G217</f>
        <v>31018433</v>
      </c>
      <c r="H219" s="43">
        <f aca="true" t="shared" si="38" ref="H219:M219">H9+H30+H35+H53+H73+H77+H82+H102+H124+H137+H154+H165+H175+H177+H179+H181+H187+H192+H201+H217</f>
        <v>385422799</v>
      </c>
      <c r="I219" s="43">
        <f t="shared" si="38"/>
        <v>44618171</v>
      </c>
      <c r="J219" s="43">
        <f t="shared" si="38"/>
        <v>1379462</v>
      </c>
      <c r="K219" s="43">
        <f t="shared" si="38"/>
        <v>7785713</v>
      </c>
      <c r="L219" s="43">
        <f t="shared" si="38"/>
        <v>340804628</v>
      </c>
      <c r="M219" s="43">
        <f t="shared" si="38"/>
        <v>323870000</v>
      </c>
      <c r="N219" s="42">
        <f t="shared" si="31"/>
        <v>1172913523</v>
      </c>
      <c r="O219" s="44"/>
      <c r="P219" s="44"/>
    </row>
    <row r="220" spans="1:14" s="7" customFormat="1" ht="15" hidden="1">
      <c r="A220" s="29"/>
      <c r="B220" s="30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20"/>
    </row>
    <row r="221" spans="1:13" s="7" customFormat="1" ht="12.75" hidden="1">
      <c r="A221" s="21"/>
      <c r="B221" s="22"/>
      <c r="C221" s="23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="7" customFormat="1" ht="12.75">
      <c r="A222" s="24"/>
    </row>
    <row r="223" spans="1:10" s="14" customFormat="1" ht="15" customHeight="1">
      <c r="A223" s="14" t="s">
        <v>108</v>
      </c>
      <c r="B223" s="65"/>
      <c r="C223" s="65"/>
      <c r="D223" s="65"/>
      <c r="E223" s="65"/>
      <c r="J223" s="14" t="s">
        <v>229</v>
      </c>
    </row>
    <row r="224" s="7" customFormat="1" ht="12.75">
      <c r="A224" s="24"/>
    </row>
    <row r="225" spans="1:14" s="7" customFormat="1" ht="12.75">
      <c r="A225" s="24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="7" customFormat="1" ht="12.75">
      <c r="A226" s="24"/>
    </row>
    <row r="227" spans="1:8" s="7" customFormat="1" ht="12.75">
      <c r="A227" s="24"/>
      <c r="C227" s="19">
        <f>C225-C226</f>
        <v>0</v>
      </c>
      <c r="H227" s="19"/>
    </row>
    <row r="228" spans="1:8" s="7" customFormat="1" ht="12.75">
      <c r="A228" s="24"/>
      <c r="H228" s="19"/>
    </row>
    <row r="229" spans="1:3" s="7" customFormat="1" ht="12.75">
      <c r="A229" s="24"/>
      <c r="C229" s="19"/>
    </row>
    <row r="230" s="7" customFormat="1" ht="12.75">
      <c r="A230" s="24"/>
    </row>
    <row r="231" s="7" customFormat="1" ht="12.75">
      <c r="A231" s="24"/>
    </row>
    <row r="232" s="7" customFormat="1" ht="12.75">
      <c r="A232" s="24"/>
    </row>
    <row r="233" s="7" customFormat="1" ht="12.75">
      <c r="A233" s="24"/>
    </row>
    <row r="234" s="7" customFormat="1" ht="12.75">
      <c r="A234" s="24"/>
    </row>
    <row r="235" s="7" customFormat="1" ht="12.75">
      <c r="A235" s="24"/>
    </row>
    <row r="236" s="7" customFormat="1" ht="12.75">
      <c r="A236" s="24"/>
    </row>
    <row r="237" s="7" customFormat="1" ht="12.75">
      <c r="A237" s="24"/>
    </row>
    <row r="238" s="7" customFormat="1" ht="12.75">
      <c r="A238" s="24"/>
    </row>
    <row r="239" s="7" customFormat="1" ht="12.75">
      <c r="A239" s="24"/>
    </row>
    <row r="240" s="7" customFormat="1" ht="12.75">
      <c r="A240" s="24"/>
    </row>
    <row r="241" s="7" customFormat="1" ht="12.75">
      <c r="A241" s="24"/>
    </row>
    <row r="242" s="7" customFormat="1" ht="12.75">
      <c r="A242" s="24"/>
    </row>
    <row r="243" s="7" customFormat="1" ht="12.75">
      <c r="A243" s="24"/>
    </row>
    <row r="244" s="7" customFormat="1" ht="12.75">
      <c r="A244" s="24"/>
    </row>
    <row r="245" s="7" customFormat="1" ht="12.75">
      <c r="A245" s="24"/>
    </row>
    <row r="246" s="7" customFormat="1" ht="12.75">
      <c r="A246" s="24"/>
    </row>
    <row r="247" s="7" customFormat="1" ht="12.75">
      <c r="A247" s="24"/>
    </row>
    <row r="248" s="7" customFormat="1" ht="12.75">
      <c r="A248" s="24"/>
    </row>
    <row r="249" s="7" customFormat="1" ht="12.75">
      <c r="A249" s="24"/>
    </row>
    <row r="250" s="7" customFormat="1" ht="12.75">
      <c r="A250" s="24"/>
    </row>
    <row r="251" s="7" customFormat="1" ht="12.75">
      <c r="A251" s="24"/>
    </row>
    <row r="252" s="7" customFormat="1" ht="12.75">
      <c r="A252" s="24"/>
    </row>
    <row r="253" s="7" customFormat="1" ht="12.75">
      <c r="A253" s="24"/>
    </row>
    <row r="254" s="7" customFormat="1" ht="12.75">
      <c r="A254" s="24"/>
    </row>
    <row r="255" s="7" customFormat="1" ht="12.75">
      <c r="A255" s="24"/>
    </row>
    <row r="256" s="7" customFormat="1" ht="12.75">
      <c r="A256" s="24"/>
    </row>
    <row r="257" s="7" customFormat="1" ht="12.75">
      <c r="A257" s="24"/>
    </row>
    <row r="258" s="7" customFormat="1" ht="12.75">
      <c r="A258" s="24"/>
    </row>
    <row r="259" s="7" customFormat="1" ht="12.75">
      <c r="A259" s="24"/>
    </row>
    <row r="260" s="7" customFormat="1" ht="12.75">
      <c r="A260" s="24"/>
    </row>
    <row r="261" s="7" customFormat="1" ht="12.75">
      <c r="A261" s="24"/>
    </row>
    <row r="262" s="7" customFormat="1" ht="12.75">
      <c r="A262" s="24"/>
    </row>
    <row r="263" s="7" customFormat="1" ht="12.75">
      <c r="A263" s="24"/>
    </row>
    <row r="264" s="7" customFormat="1" ht="12.75">
      <c r="A264" s="24"/>
    </row>
    <row r="265" s="7" customFormat="1" ht="12.75">
      <c r="A265" s="24"/>
    </row>
    <row r="266" s="7" customFormat="1" ht="12.75">
      <c r="A266" s="24"/>
    </row>
    <row r="267" s="7" customFormat="1" ht="12.75">
      <c r="A267" s="24"/>
    </row>
    <row r="268" s="7" customFormat="1" ht="12.75">
      <c r="A268" s="24"/>
    </row>
    <row r="269" s="7" customFormat="1" ht="12.75">
      <c r="A269" s="24"/>
    </row>
    <row r="270" s="7" customFormat="1" ht="12.75">
      <c r="A270" s="24"/>
    </row>
    <row r="271" s="7" customFormat="1" ht="12.75">
      <c r="A271" s="24"/>
    </row>
    <row r="272" s="7" customFormat="1" ht="12.75">
      <c r="A272" s="24"/>
    </row>
    <row r="273" s="7" customFormat="1" ht="12.75">
      <c r="A273" s="24"/>
    </row>
    <row r="274" s="7" customFormat="1" ht="12.75">
      <c r="A274" s="24"/>
    </row>
    <row r="275" s="7" customFormat="1" ht="12.75">
      <c r="A275" s="24"/>
    </row>
    <row r="276" s="7" customFormat="1" ht="12.75">
      <c r="A276" s="24"/>
    </row>
    <row r="277" s="7" customFormat="1" ht="12.75">
      <c r="A277" s="24"/>
    </row>
    <row r="278" s="7" customFormat="1" ht="12.75">
      <c r="A278" s="24"/>
    </row>
    <row r="279" s="7" customFormat="1" ht="12.75">
      <c r="A279" s="24"/>
    </row>
    <row r="280" s="7" customFormat="1" ht="12.75">
      <c r="A280" s="24"/>
    </row>
    <row r="281" s="7" customFormat="1" ht="12.75">
      <c r="A281" s="24"/>
    </row>
    <row r="282" s="7" customFormat="1" ht="12.75">
      <c r="A282" s="24"/>
    </row>
    <row r="283" s="7" customFormat="1" ht="12.75">
      <c r="A283" s="24"/>
    </row>
    <row r="284" s="7" customFormat="1" ht="12.75">
      <c r="A284" s="24"/>
    </row>
    <row r="285" s="7" customFormat="1" ht="12.75">
      <c r="A285" s="24"/>
    </row>
    <row r="286" s="7" customFormat="1" ht="12.75">
      <c r="A286" s="24"/>
    </row>
    <row r="287" s="7" customFormat="1" ht="12.75">
      <c r="A287" s="24"/>
    </row>
    <row r="288" s="7" customFormat="1" ht="12.75">
      <c r="A288" s="24"/>
    </row>
    <row r="289" s="7" customFormat="1" ht="12.75">
      <c r="A289" s="24"/>
    </row>
    <row r="290" s="7" customFormat="1" ht="12.75">
      <c r="A290" s="24"/>
    </row>
    <row r="291" s="7" customFormat="1" ht="12.75">
      <c r="A291" s="24"/>
    </row>
    <row r="292" s="7" customFormat="1" ht="12.75">
      <c r="A292" s="24"/>
    </row>
    <row r="293" s="7" customFormat="1" ht="12.75">
      <c r="A293" s="24"/>
    </row>
    <row r="294" s="7" customFormat="1" ht="12.75">
      <c r="A294" s="24"/>
    </row>
    <row r="295" s="7" customFormat="1" ht="12.75">
      <c r="A295" s="24"/>
    </row>
    <row r="296" s="7" customFormat="1" ht="12.75">
      <c r="A296" s="24"/>
    </row>
    <row r="297" s="7" customFormat="1" ht="12.75">
      <c r="A297" s="24"/>
    </row>
    <row r="298" s="7" customFormat="1" ht="12.75">
      <c r="A298" s="24"/>
    </row>
    <row r="299" s="7" customFormat="1" ht="12.75">
      <c r="A299" s="24"/>
    </row>
    <row r="300" s="7" customFormat="1" ht="12.75">
      <c r="A300" s="24"/>
    </row>
    <row r="301" s="7" customFormat="1" ht="12.75">
      <c r="A301" s="24"/>
    </row>
    <row r="302" s="7" customFormat="1" ht="12.75">
      <c r="A302" s="24"/>
    </row>
    <row r="303" s="7" customFormat="1" ht="12.75">
      <c r="A303" s="24"/>
    </row>
    <row r="304" s="7" customFormat="1" ht="12.75">
      <c r="A304" s="24"/>
    </row>
    <row r="305" s="7" customFormat="1" ht="12.75">
      <c r="A305" s="24"/>
    </row>
    <row r="306" s="7" customFormat="1" ht="12.75">
      <c r="A306" s="24"/>
    </row>
    <row r="307" s="7" customFormat="1" ht="12.75">
      <c r="A307" s="24"/>
    </row>
    <row r="308" s="7" customFormat="1" ht="12.75">
      <c r="A308" s="24"/>
    </row>
    <row r="309" s="7" customFormat="1" ht="12.75">
      <c r="A309" s="24"/>
    </row>
    <row r="310" s="7" customFormat="1" ht="12.75">
      <c r="A310" s="24"/>
    </row>
    <row r="311" s="7" customFormat="1" ht="12.75">
      <c r="A311" s="24"/>
    </row>
    <row r="312" s="7" customFormat="1" ht="12.75">
      <c r="A312" s="24"/>
    </row>
    <row r="313" s="7" customFormat="1" ht="12.75">
      <c r="A313" s="24"/>
    </row>
    <row r="314" s="7" customFormat="1" ht="12.75">
      <c r="A314" s="24"/>
    </row>
    <row r="315" s="7" customFormat="1" ht="12.75">
      <c r="A315" s="24"/>
    </row>
    <row r="316" s="7" customFormat="1" ht="12.75">
      <c r="A316" s="24"/>
    </row>
    <row r="317" s="7" customFormat="1" ht="12.75">
      <c r="A317" s="24"/>
    </row>
    <row r="318" s="7" customFormat="1" ht="12.75">
      <c r="A318" s="24"/>
    </row>
    <row r="319" s="7" customFormat="1" ht="12.75">
      <c r="A319" s="24"/>
    </row>
    <row r="320" s="7" customFormat="1" ht="12.75">
      <c r="A320" s="24"/>
    </row>
    <row r="321" s="7" customFormat="1" ht="12.75">
      <c r="A321" s="24"/>
    </row>
    <row r="322" s="7" customFormat="1" ht="12.75">
      <c r="A322" s="24"/>
    </row>
    <row r="323" s="7" customFormat="1" ht="12.75">
      <c r="A323" s="24"/>
    </row>
    <row r="324" s="7" customFormat="1" ht="12.75">
      <c r="A324" s="24"/>
    </row>
    <row r="325" s="7" customFormat="1" ht="12.75">
      <c r="A325" s="24"/>
    </row>
    <row r="326" s="7" customFormat="1" ht="12.75">
      <c r="A326" s="24"/>
    </row>
    <row r="327" s="7" customFormat="1" ht="12.75">
      <c r="A327" s="24"/>
    </row>
    <row r="328" s="7" customFormat="1" ht="12.75">
      <c r="A328" s="24"/>
    </row>
    <row r="329" s="7" customFormat="1" ht="12.75">
      <c r="A329" s="24"/>
    </row>
    <row r="330" s="7" customFormat="1" ht="12.75">
      <c r="A330" s="24"/>
    </row>
    <row r="331" s="7" customFormat="1" ht="12.75">
      <c r="A331" s="24"/>
    </row>
    <row r="332" s="7" customFormat="1" ht="12.75">
      <c r="A332" s="24"/>
    </row>
    <row r="333" s="7" customFormat="1" ht="12.75">
      <c r="A333" s="24"/>
    </row>
    <row r="334" s="7" customFormat="1" ht="12.75">
      <c r="A334" s="24"/>
    </row>
    <row r="335" s="7" customFormat="1" ht="12.75">
      <c r="A335" s="24"/>
    </row>
    <row r="336" s="7" customFormat="1" ht="12.75">
      <c r="A336" s="24"/>
    </row>
    <row r="337" s="7" customFormat="1" ht="12.75">
      <c r="A337" s="24"/>
    </row>
    <row r="338" s="7" customFormat="1" ht="12.75">
      <c r="A338" s="24"/>
    </row>
    <row r="339" s="7" customFormat="1" ht="12.75">
      <c r="A339" s="24"/>
    </row>
    <row r="340" s="7" customFormat="1" ht="12.75">
      <c r="A340" s="24"/>
    </row>
    <row r="341" s="7" customFormat="1" ht="12.75">
      <c r="A341" s="24"/>
    </row>
    <row r="342" s="7" customFormat="1" ht="12.75">
      <c r="A342" s="24"/>
    </row>
    <row r="343" s="7" customFormat="1" ht="12.75">
      <c r="A343" s="24"/>
    </row>
    <row r="344" s="7" customFormat="1" ht="12.75">
      <c r="A344" s="24"/>
    </row>
    <row r="345" s="7" customFormat="1" ht="12.75">
      <c r="A345" s="24"/>
    </row>
    <row r="346" s="7" customFormat="1" ht="12.75">
      <c r="A346" s="24"/>
    </row>
    <row r="347" s="7" customFormat="1" ht="12.75">
      <c r="A347" s="24"/>
    </row>
    <row r="348" s="7" customFormat="1" ht="12.75">
      <c r="A348" s="24"/>
    </row>
    <row r="349" s="7" customFormat="1" ht="12.75">
      <c r="A349" s="24"/>
    </row>
    <row r="350" s="7" customFormat="1" ht="12.75">
      <c r="A350" s="24"/>
    </row>
    <row r="351" s="7" customFormat="1" ht="12.75">
      <c r="A351" s="24"/>
    </row>
    <row r="352" s="7" customFormat="1" ht="12.75">
      <c r="A352" s="24"/>
    </row>
    <row r="353" s="7" customFormat="1" ht="12.75">
      <c r="A353" s="24"/>
    </row>
    <row r="354" s="7" customFormat="1" ht="12.75">
      <c r="A354" s="24"/>
    </row>
    <row r="355" s="7" customFormat="1" ht="12.75">
      <c r="A355" s="24"/>
    </row>
    <row r="356" s="7" customFormat="1" ht="12.75">
      <c r="A356" s="24"/>
    </row>
    <row r="357" s="7" customFormat="1" ht="12.75">
      <c r="A357" s="24"/>
    </row>
    <row r="358" s="7" customFormat="1" ht="12.75">
      <c r="A358" s="24"/>
    </row>
    <row r="359" s="7" customFormat="1" ht="12.75">
      <c r="A359" s="24"/>
    </row>
    <row r="360" s="7" customFormat="1" ht="12.75">
      <c r="A360" s="24"/>
    </row>
    <row r="361" s="7" customFormat="1" ht="12.75">
      <c r="A361" s="24"/>
    </row>
    <row r="362" s="7" customFormat="1" ht="12.75">
      <c r="A362" s="24"/>
    </row>
    <row r="363" s="7" customFormat="1" ht="12.75">
      <c r="A363" s="24"/>
    </row>
    <row r="364" s="7" customFormat="1" ht="12.75">
      <c r="A364" s="24"/>
    </row>
    <row r="365" s="7" customFormat="1" ht="12.75">
      <c r="A365" s="24"/>
    </row>
    <row r="366" s="7" customFormat="1" ht="12.75">
      <c r="A366" s="24"/>
    </row>
    <row r="367" s="7" customFormat="1" ht="12.75">
      <c r="A367" s="24"/>
    </row>
    <row r="368" s="7" customFormat="1" ht="12.75">
      <c r="A368" s="24"/>
    </row>
    <row r="369" s="7" customFormat="1" ht="12.75">
      <c r="A369" s="24"/>
    </row>
    <row r="370" s="7" customFormat="1" ht="12.75">
      <c r="A370" s="24"/>
    </row>
    <row r="371" s="7" customFormat="1" ht="12.75">
      <c r="A371" s="24"/>
    </row>
    <row r="372" s="7" customFormat="1" ht="12.75">
      <c r="A372" s="24"/>
    </row>
    <row r="373" s="7" customFormat="1" ht="12.75">
      <c r="A373" s="24"/>
    </row>
    <row r="374" s="7" customFormat="1" ht="12.75">
      <c r="A374" s="24"/>
    </row>
    <row r="375" s="7" customFormat="1" ht="12.75">
      <c r="A375" s="24"/>
    </row>
    <row r="376" s="7" customFormat="1" ht="12.75">
      <c r="A376" s="24"/>
    </row>
    <row r="377" s="7" customFormat="1" ht="12.75">
      <c r="A377" s="24"/>
    </row>
    <row r="378" s="7" customFormat="1" ht="12.75">
      <c r="A378" s="24"/>
    </row>
    <row r="379" s="7" customFormat="1" ht="12.75">
      <c r="A379" s="24"/>
    </row>
    <row r="380" s="7" customFormat="1" ht="12.75">
      <c r="A380" s="24"/>
    </row>
    <row r="381" s="7" customFormat="1" ht="12.75">
      <c r="A381" s="24"/>
    </row>
    <row r="382" s="7" customFormat="1" ht="12.75">
      <c r="A382" s="24"/>
    </row>
    <row r="383" s="7" customFormat="1" ht="12.75">
      <c r="A383" s="24"/>
    </row>
    <row r="384" s="7" customFormat="1" ht="12.75">
      <c r="A384" s="24"/>
    </row>
    <row r="385" s="7" customFormat="1" ht="12.75">
      <c r="A385" s="24"/>
    </row>
    <row r="386" s="7" customFormat="1" ht="12.75">
      <c r="A386" s="24"/>
    </row>
    <row r="387" s="7" customFormat="1" ht="12.75">
      <c r="A387" s="24"/>
    </row>
    <row r="388" s="7" customFormat="1" ht="12.75">
      <c r="A388" s="24"/>
    </row>
    <row r="389" s="7" customFormat="1" ht="12.75">
      <c r="A389" s="24"/>
    </row>
    <row r="390" s="7" customFormat="1" ht="12.75">
      <c r="A390" s="24"/>
    </row>
    <row r="391" s="7" customFormat="1" ht="12.75">
      <c r="A391" s="24"/>
    </row>
    <row r="392" s="7" customFormat="1" ht="12.75">
      <c r="A392" s="24"/>
    </row>
    <row r="393" s="7" customFormat="1" ht="12.75">
      <c r="A393" s="24"/>
    </row>
    <row r="394" s="7" customFormat="1" ht="12.75">
      <c r="A394" s="24"/>
    </row>
    <row r="395" s="7" customFormat="1" ht="12.75">
      <c r="A395" s="24"/>
    </row>
    <row r="396" s="7" customFormat="1" ht="12.75">
      <c r="A396" s="24"/>
    </row>
    <row r="397" s="7" customFormat="1" ht="12.75">
      <c r="A397" s="24"/>
    </row>
    <row r="398" s="7" customFormat="1" ht="12.75">
      <c r="A398" s="24"/>
    </row>
    <row r="399" s="7" customFormat="1" ht="12.75">
      <c r="A399" s="24"/>
    </row>
    <row r="400" s="7" customFormat="1" ht="12.75">
      <c r="A400" s="24"/>
    </row>
    <row r="401" s="7" customFormat="1" ht="12.75">
      <c r="A401" s="24"/>
    </row>
    <row r="402" s="7" customFormat="1" ht="12.75">
      <c r="A402" s="24"/>
    </row>
    <row r="403" s="7" customFormat="1" ht="12.75">
      <c r="A403" s="24"/>
    </row>
    <row r="404" s="7" customFormat="1" ht="12.75">
      <c r="A404" s="24"/>
    </row>
    <row r="405" s="7" customFormat="1" ht="12.75">
      <c r="A405" s="24"/>
    </row>
    <row r="406" s="7" customFormat="1" ht="12.75">
      <c r="A406" s="24"/>
    </row>
    <row r="407" s="7" customFormat="1" ht="12.75">
      <c r="A407" s="24"/>
    </row>
    <row r="408" s="7" customFormat="1" ht="12.75">
      <c r="A408" s="24"/>
    </row>
    <row r="409" s="7" customFormat="1" ht="12.75">
      <c r="A409" s="24"/>
    </row>
    <row r="410" s="7" customFormat="1" ht="12.75">
      <c r="A410" s="24"/>
    </row>
    <row r="411" s="7" customFormat="1" ht="12.75">
      <c r="A411" s="24"/>
    </row>
    <row r="412" s="7" customFormat="1" ht="12.75">
      <c r="A412" s="24"/>
    </row>
    <row r="413" s="7" customFormat="1" ht="12.75">
      <c r="A413" s="24"/>
    </row>
    <row r="414" s="7" customFormat="1" ht="12.75">
      <c r="A414" s="24"/>
    </row>
    <row r="415" s="7" customFormat="1" ht="12.75">
      <c r="A415" s="24"/>
    </row>
    <row r="416" s="7" customFormat="1" ht="12.75">
      <c r="A416" s="24"/>
    </row>
    <row r="417" s="7" customFormat="1" ht="12.75">
      <c r="A417" s="24"/>
    </row>
    <row r="418" s="7" customFormat="1" ht="12.75">
      <c r="A418" s="24"/>
    </row>
    <row r="419" s="7" customFormat="1" ht="12.75">
      <c r="A419" s="24"/>
    </row>
    <row r="420" s="7" customFormat="1" ht="12.75">
      <c r="A420" s="24"/>
    </row>
    <row r="421" s="7" customFormat="1" ht="12.75">
      <c r="A421" s="24"/>
    </row>
    <row r="422" s="7" customFormat="1" ht="12.75">
      <c r="A422" s="24"/>
    </row>
    <row r="423" s="7" customFormat="1" ht="12.75">
      <c r="A423" s="24"/>
    </row>
    <row r="424" s="7" customFormat="1" ht="12.75">
      <c r="A424" s="24"/>
    </row>
    <row r="425" s="7" customFormat="1" ht="12.75">
      <c r="A425" s="24"/>
    </row>
    <row r="426" s="7" customFormat="1" ht="12.75">
      <c r="A426" s="24"/>
    </row>
    <row r="427" s="7" customFormat="1" ht="12.75">
      <c r="A427" s="24"/>
    </row>
    <row r="428" s="7" customFormat="1" ht="12.75">
      <c r="A428" s="24"/>
    </row>
    <row r="429" s="7" customFormat="1" ht="12.75">
      <c r="A429" s="24"/>
    </row>
    <row r="430" s="7" customFormat="1" ht="12.75">
      <c r="A430" s="24"/>
    </row>
    <row r="431" s="7" customFormat="1" ht="12.75">
      <c r="A431" s="24"/>
    </row>
    <row r="432" s="7" customFormat="1" ht="12.75">
      <c r="A432" s="24"/>
    </row>
    <row r="433" s="7" customFormat="1" ht="12.75">
      <c r="A433" s="24"/>
    </row>
    <row r="434" s="7" customFormat="1" ht="12.75">
      <c r="A434" s="24"/>
    </row>
    <row r="435" s="7" customFormat="1" ht="12.75">
      <c r="A435" s="24"/>
    </row>
    <row r="436" s="7" customFormat="1" ht="12.75">
      <c r="A436" s="24"/>
    </row>
    <row r="437" s="7" customFormat="1" ht="12.75">
      <c r="A437" s="24"/>
    </row>
    <row r="438" s="7" customFormat="1" ht="12.75">
      <c r="A438" s="24"/>
    </row>
    <row r="439" s="7" customFormat="1" ht="12.75">
      <c r="A439" s="24"/>
    </row>
    <row r="440" s="7" customFormat="1" ht="12.75">
      <c r="A440" s="24"/>
    </row>
    <row r="441" s="7" customFormat="1" ht="12.75">
      <c r="A441" s="24"/>
    </row>
    <row r="442" s="7" customFormat="1" ht="12.75">
      <c r="A442" s="24"/>
    </row>
    <row r="443" s="7" customFormat="1" ht="12.75">
      <c r="A443" s="24"/>
    </row>
    <row r="444" s="7" customFormat="1" ht="12.75">
      <c r="A444" s="24"/>
    </row>
    <row r="445" s="7" customFormat="1" ht="12.75">
      <c r="A445" s="24"/>
    </row>
    <row r="446" s="7" customFormat="1" ht="12.75">
      <c r="A446" s="24"/>
    </row>
    <row r="447" s="7" customFormat="1" ht="12.75">
      <c r="A447" s="24"/>
    </row>
    <row r="448" s="7" customFormat="1" ht="12.75">
      <c r="A448" s="24"/>
    </row>
    <row r="449" s="7" customFormat="1" ht="12.75">
      <c r="A449" s="24"/>
    </row>
    <row r="450" s="7" customFormat="1" ht="12.75">
      <c r="A450" s="24"/>
    </row>
    <row r="451" s="7" customFormat="1" ht="12.75">
      <c r="A451" s="24"/>
    </row>
    <row r="452" s="7" customFormat="1" ht="12.75">
      <c r="A452" s="24"/>
    </row>
    <row r="453" s="7" customFormat="1" ht="12.75">
      <c r="A453" s="24"/>
    </row>
    <row r="454" s="7" customFormat="1" ht="12.75">
      <c r="A454" s="24"/>
    </row>
    <row r="455" s="7" customFormat="1" ht="12.75">
      <c r="A455" s="24"/>
    </row>
    <row r="456" s="7" customFormat="1" ht="12.75">
      <c r="A456" s="24"/>
    </row>
    <row r="457" s="7" customFormat="1" ht="12.75">
      <c r="A457" s="24"/>
    </row>
    <row r="458" s="7" customFormat="1" ht="12.75">
      <c r="A458" s="24"/>
    </row>
    <row r="459" s="7" customFormat="1" ht="12.75">
      <c r="A459" s="24"/>
    </row>
    <row r="460" s="7" customFormat="1" ht="12.75">
      <c r="A460" s="24"/>
    </row>
    <row r="461" s="7" customFormat="1" ht="12.75">
      <c r="A461" s="24"/>
    </row>
    <row r="462" s="7" customFormat="1" ht="12.75">
      <c r="A462" s="24"/>
    </row>
    <row r="463" s="7" customFormat="1" ht="12.75">
      <c r="A463" s="24"/>
    </row>
    <row r="464" s="7" customFormat="1" ht="12.75">
      <c r="A464" s="24"/>
    </row>
    <row r="465" s="7" customFormat="1" ht="12.75">
      <c r="A465" s="24"/>
    </row>
    <row r="466" s="7" customFormat="1" ht="12.75">
      <c r="A466" s="24"/>
    </row>
    <row r="467" s="7" customFormat="1" ht="12.75">
      <c r="A467" s="24"/>
    </row>
    <row r="468" s="7" customFormat="1" ht="12.75">
      <c r="A468" s="24"/>
    </row>
    <row r="469" s="7" customFormat="1" ht="12.75">
      <c r="A469" s="24"/>
    </row>
    <row r="470" s="7" customFormat="1" ht="12.75">
      <c r="A470" s="24"/>
    </row>
    <row r="471" s="7" customFormat="1" ht="12.75">
      <c r="A471" s="24"/>
    </row>
    <row r="472" s="7" customFormat="1" ht="12.75">
      <c r="A472" s="24"/>
    </row>
    <row r="473" s="7" customFormat="1" ht="12.75">
      <c r="A473" s="24"/>
    </row>
    <row r="474" s="7" customFormat="1" ht="12.75">
      <c r="A474" s="24"/>
    </row>
    <row r="475" s="7" customFormat="1" ht="12.75">
      <c r="A475" s="24"/>
    </row>
    <row r="476" s="7" customFormat="1" ht="12.75">
      <c r="A476" s="24"/>
    </row>
    <row r="477" s="7" customFormat="1" ht="12.75">
      <c r="A477" s="24"/>
    </row>
    <row r="478" s="7" customFormat="1" ht="12.75">
      <c r="A478" s="24"/>
    </row>
    <row r="479" s="7" customFormat="1" ht="12.75">
      <c r="A479" s="24"/>
    </row>
    <row r="480" s="7" customFormat="1" ht="12.75">
      <c r="A480" s="24"/>
    </row>
    <row r="481" s="7" customFormat="1" ht="12.75">
      <c r="A481" s="24"/>
    </row>
    <row r="482" s="7" customFormat="1" ht="12.75">
      <c r="A482" s="24"/>
    </row>
    <row r="483" s="7" customFormat="1" ht="12.75">
      <c r="A483" s="24"/>
    </row>
    <row r="484" s="7" customFormat="1" ht="12.75">
      <c r="A484" s="24"/>
    </row>
    <row r="485" s="7" customFormat="1" ht="12.75">
      <c r="A485" s="24"/>
    </row>
    <row r="486" s="7" customFormat="1" ht="12.75">
      <c r="A486" s="24"/>
    </row>
    <row r="487" s="7" customFormat="1" ht="12.75">
      <c r="A487" s="24"/>
    </row>
    <row r="488" s="7" customFormat="1" ht="12.75">
      <c r="A488" s="24"/>
    </row>
    <row r="489" s="7" customFormat="1" ht="12.75">
      <c r="A489" s="24"/>
    </row>
    <row r="490" s="7" customFormat="1" ht="12.75">
      <c r="A490" s="24"/>
    </row>
    <row r="491" s="7" customFormat="1" ht="12.75">
      <c r="A491" s="24"/>
    </row>
    <row r="492" s="7" customFormat="1" ht="12.75">
      <c r="A492" s="24"/>
    </row>
    <row r="493" s="7" customFormat="1" ht="12.75">
      <c r="A493" s="24"/>
    </row>
    <row r="494" s="7" customFormat="1" ht="12.75">
      <c r="A494" s="24"/>
    </row>
    <row r="495" s="7" customFormat="1" ht="12.75">
      <c r="A495" s="24"/>
    </row>
    <row r="496" s="7" customFormat="1" ht="12.75">
      <c r="A496" s="24"/>
    </row>
    <row r="497" s="7" customFormat="1" ht="12.75">
      <c r="A497" s="24"/>
    </row>
    <row r="498" s="7" customFormat="1" ht="12.75">
      <c r="A498" s="24"/>
    </row>
    <row r="499" s="7" customFormat="1" ht="12.75">
      <c r="A499" s="24"/>
    </row>
    <row r="500" s="7" customFormat="1" ht="12.75">
      <c r="A500" s="24"/>
    </row>
    <row r="501" s="7" customFormat="1" ht="12.75">
      <c r="A501" s="24"/>
    </row>
    <row r="502" s="7" customFormat="1" ht="12.75">
      <c r="A502" s="24"/>
    </row>
    <row r="503" s="7" customFormat="1" ht="12.75">
      <c r="A503" s="24"/>
    </row>
    <row r="504" s="7" customFormat="1" ht="12.75">
      <c r="A504" s="24"/>
    </row>
    <row r="505" s="7" customFormat="1" ht="12.75">
      <c r="A505" s="24"/>
    </row>
    <row r="506" s="7" customFormat="1" ht="12.75">
      <c r="A506" s="24"/>
    </row>
    <row r="507" s="7" customFormat="1" ht="12.75">
      <c r="A507" s="24"/>
    </row>
    <row r="508" s="7" customFormat="1" ht="12.75">
      <c r="A508" s="24"/>
    </row>
    <row r="509" s="7" customFormat="1" ht="12.75">
      <c r="A509" s="24"/>
    </row>
    <row r="510" s="7" customFormat="1" ht="12.75">
      <c r="A510" s="24"/>
    </row>
    <row r="511" s="7" customFormat="1" ht="12.75">
      <c r="A511" s="24"/>
    </row>
    <row r="512" s="7" customFormat="1" ht="12.75">
      <c r="A512" s="24"/>
    </row>
    <row r="513" s="7" customFormat="1" ht="12.75">
      <c r="A513" s="24"/>
    </row>
    <row r="514" s="7" customFormat="1" ht="12.75">
      <c r="A514" s="24"/>
    </row>
    <row r="515" s="7" customFormat="1" ht="12.75">
      <c r="A515" s="24"/>
    </row>
    <row r="516" s="7" customFormat="1" ht="12.75">
      <c r="A516" s="24"/>
    </row>
    <row r="517" s="7" customFormat="1" ht="12.75">
      <c r="A517" s="24"/>
    </row>
    <row r="518" s="7" customFormat="1" ht="12.75">
      <c r="A518" s="24"/>
    </row>
    <row r="519" s="7" customFormat="1" ht="12.75">
      <c r="A519" s="24"/>
    </row>
    <row r="520" s="7" customFormat="1" ht="12.75">
      <c r="A520" s="24"/>
    </row>
    <row r="521" s="7" customFormat="1" ht="12.75">
      <c r="A521" s="24"/>
    </row>
    <row r="522" s="7" customFormat="1" ht="12.75">
      <c r="A522" s="24"/>
    </row>
    <row r="523" s="7" customFormat="1" ht="12.75">
      <c r="A523" s="24"/>
    </row>
    <row r="524" s="7" customFormat="1" ht="12.75">
      <c r="A524" s="24"/>
    </row>
    <row r="525" s="7" customFormat="1" ht="12.75">
      <c r="A525" s="24"/>
    </row>
    <row r="526" s="7" customFormat="1" ht="12.75">
      <c r="A526" s="24"/>
    </row>
    <row r="527" s="7" customFormat="1" ht="12.75">
      <c r="A527" s="24"/>
    </row>
    <row r="528" s="7" customFormat="1" ht="12.75">
      <c r="A528" s="24"/>
    </row>
    <row r="529" s="7" customFormat="1" ht="12.75">
      <c r="A529" s="24"/>
    </row>
    <row r="530" s="7" customFormat="1" ht="12.75">
      <c r="A530" s="24"/>
    </row>
    <row r="531" s="7" customFormat="1" ht="12.75">
      <c r="A531" s="24"/>
    </row>
    <row r="532" s="7" customFormat="1" ht="12.75">
      <c r="A532" s="24"/>
    </row>
    <row r="533" s="7" customFormat="1" ht="12.75">
      <c r="A533" s="24"/>
    </row>
    <row r="534" s="7" customFormat="1" ht="12.75">
      <c r="A534" s="24"/>
    </row>
    <row r="535" s="7" customFormat="1" ht="12.75">
      <c r="A535" s="24"/>
    </row>
    <row r="536" s="7" customFormat="1" ht="12.75">
      <c r="A536" s="24"/>
    </row>
    <row r="537" s="7" customFormat="1" ht="12.75">
      <c r="A537" s="24"/>
    </row>
    <row r="538" s="7" customFormat="1" ht="12.75">
      <c r="A538" s="24"/>
    </row>
    <row r="539" s="7" customFormat="1" ht="12.75">
      <c r="A539" s="24"/>
    </row>
    <row r="540" s="7" customFormat="1" ht="12.75">
      <c r="A540" s="24"/>
    </row>
    <row r="541" s="7" customFormat="1" ht="12.75">
      <c r="A541" s="24"/>
    </row>
    <row r="542" s="7" customFormat="1" ht="12.75">
      <c r="A542" s="24"/>
    </row>
  </sheetData>
  <mergeCells count="12">
    <mergeCell ref="G1:I1"/>
    <mergeCell ref="A4:M4"/>
    <mergeCell ref="L1:N1"/>
    <mergeCell ref="L2:N2"/>
    <mergeCell ref="G2:I2"/>
    <mergeCell ref="G3:I3"/>
    <mergeCell ref="M5:N5"/>
    <mergeCell ref="A6:A7"/>
    <mergeCell ref="B6:B7"/>
    <mergeCell ref="H6:M6"/>
    <mergeCell ref="N6:N7"/>
    <mergeCell ref="C6:G6"/>
  </mergeCells>
  <printOptions/>
  <pageMargins left="0.9055118110236221" right="0.34" top="0.49" bottom="0.31" header="0.41" footer="0.29"/>
  <pageSetup fitToHeight="22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Ткачук С.В.</cp:lastModifiedBy>
  <cp:lastPrinted>2007-03-03T13:46:20Z</cp:lastPrinted>
  <dcterms:created xsi:type="dcterms:W3CDTF">2002-01-02T08:54:19Z</dcterms:created>
  <dcterms:modified xsi:type="dcterms:W3CDTF">2007-04-10T13:10:47Z</dcterms:modified>
  <cp:category/>
  <cp:version/>
  <cp:contentType/>
  <cp:contentStatus/>
</cp:coreProperties>
</file>