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80" yWindow="15" windowWidth="7500" windowHeight="8670" activeTab="0"/>
  </bookViews>
  <sheets>
    <sheet name="від 06.03.07" sheetId="1" r:id="rId1"/>
  </sheets>
  <definedNames>
    <definedName name="_xlnm.Print_Titles" localSheetId="0">'від 06.03.07'!$11:$12</definedName>
    <definedName name="_xlnm.Print_Area" localSheetId="0">'від 06.03.07'!$A$1:$H$103</definedName>
  </definedNames>
  <calcPr fullCalcOnLoad="1"/>
</workbook>
</file>

<file path=xl/sharedStrings.xml><?xml version="1.0" encoding="utf-8"?>
<sst xmlns="http://schemas.openxmlformats.org/spreadsheetml/2006/main" count="225" uniqueCount="109">
  <si>
    <t>Секретар ради</t>
  </si>
  <si>
    <t>до рішення міської ради</t>
  </si>
  <si>
    <t>Назва головного розпорядника коштів</t>
  </si>
  <si>
    <t xml:space="preserve">будуть проводитися за рахунок коштів бюджету розвитку </t>
  </si>
  <si>
    <t>Головне економічне управління міської ради</t>
  </si>
  <si>
    <t xml:space="preserve">Реконструкція стадіону по вул. Валерія Лобановського </t>
  </si>
  <si>
    <t>в тому числі</t>
  </si>
  <si>
    <t>150101</t>
  </si>
  <si>
    <t>180409</t>
  </si>
  <si>
    <t>150122</t>
  </si>
  <si>
    <t>грн.</t>
  </si>
  <si>
    <t>Реконструкція будівлі по площі Пушкіна,2 (проектні та будівельні роботи)</t>
  </si>
  <si>
    <t>КВК</t>
  </si>
  <si>
    <t>КТКВ</t>
  </si>
  <si>
    <t>Назва об'єктів відповідно до проектно-кошторисної документації, тощо</t>
  </si>
  <si>
    <t>Загальний обсяг фінансування будівництва (інших капітальних видатків)</t>
  </si>
  <si>
    <t>Відсоток завершеності будівництва об'єктів на майбутні роки</t>
  </si>
  <si>
    <t>Всього видатків на завершення будівництва, освоєння об'єктів на майбутні роки</t>
  </si>
  <si>
    <t>Управління комунального господарства міської ради</t>
  </si>
  <si>
    <t>Управління житлового господарства міської ради</t>
  </si>
  <si>
    <t>230</t>
  </si>
  <si>
    <t>Капітальні вкладення</t>
  </si>
  <si>
    <t xml:space="preserve">Капітальні вкладення </t>
  </si>
  <si>
    <t>Всього</t>
  </si>
  <si>
    <t>Інвестиційні проекти</t>
  </si>
  <si>
    <t>Внески органів місцевого самоврядування у статутні фонди суб'єктів підприємницької діяльності</t>
  </si>
  <si>
    <t>083</t>
  </si>
  <si>
    <t>Газифікація м.Запоріжжя Всього</t>
  </si>
  <si>
    <t>Управління освіти і науки міської ради</t>
  </si>
  <si>
    <t>Управління охорони здоров’я міської ради</t>
  </si>
  <si>
    <t>020</t>
  </si>
  <si>
    <t>030</t>
  </si>
  <si>
    <t xml:space="preserve">Разом видатків на поточний рік </t>
  </si>
  <si>
    <t>Управління транспорту та зв'язку міської ради</t>
  </si>
  <si>
    <t>160</t>
  </si>
  <si>
    <t>Придбання вагонів для комунального електротранспорту (тролейбусів і трамваїв) - субвенція з державного бюджету</t>
  </si>
  <si>
    <t>Будівництво мостового переходу через залізницю в районі вул. Анголенко та автодороги по вул. Залізничній (проектні роботи, відселення, компенсаційні виплати)</t>
  </si>
  <si>
    <t>Управління культури міської ради</t>
  </si>
  <si>
    <t>Реконструкція будівлі комунального підприємства Палац культури "Орбіта"</t>
  </si>
  <si>
    <t xml:space="preserve"> - придбання автобусів</t>
  </si>
  <si>
    <t>080</t>
  </si>
  <si>
    <t>в тому числі за рахунок</t>
  </si>
  <si>
    <t>субвенції з державного бюджету</t>
  </si>
  <si>
    <t>коштів бюджету міста</t>
  </si>
  <si>
    <t xml:space="preserve">Будівництво автотранспортної магістралі через річку Дніпро у м.Запоріжжя </t>
  </si>
  <si>
    <t>Придбання вагонів для комунального електротранспорту (тролейбусів і трамваїв) - за рахунок коштів бюджету міста</t>
  </si>
  <si>
    <t>150121</t>
  </si>
  <si>
    <t>110</t>
  </si>
  <si>
    <t>Додаток 7</t>
  </si>
  <si>
    <t>Ю.В. Каптюх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</si>
  <si>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</si>
  <si>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Реконструкція Запорізької гімназії № 46 Запорізької міської ради Запорізької області (проектні та будівельні роботи)</t>
  </si>
  <si>
    <t xml:space="preserve">Перелік об'єктів, видатки на які у 2007 році </t>
  </si>
  <si>
    <t>Реконструкція та розширення центральних очисних споруд каналізації Правобережної частини м.Запоріжжя. 1 етап. Реконструкція споруд по обробці осаду центральних очисних споруд № 2 (ЦОС-2) м.Запоріжжя</t>
  </si>
  <si>
    <t>Реконструкція зливової каналізації на ділянці Набережної магістралі біля залізничного переїзду (проектні роботи)</t>
  </si>
  <si>
    <t>Реконструкція водогону Д-800мм в балці "Панська" у районі кладовища „Бугайова”, м. Запоріжжя</t>
  </si>
  <si>
    <t>Реконструкція фасаду будівлі Ленінської районної адміністрації за адресою вул. Бородінська, 1-А</t>
  </si>
  <si>
    <t>Будівництво 2-х житлових будинків у сел. Павло-Кічкас, м. Запоріжжя (проектні роботи)</t>
  </si>
  <si>
    <t xml:space="preserve">Котельня по вул. Хакаська, 4, м.Запоріжжя - реконструкція вузла гарячого водопостачання із заміною баків-акумуляторів  </t>
  </si>
  <si>
    <t>Магістральна теплова мережа по вул. Артема, м.Запоріжжя - реконструкція</t>
  </si>
  <si>
    <t xml:space="preserve">Магістральна теплова мережа по вул. Героїв Сталінграда, м.Запоріжжя - реконструкція </t>
  </si>
  <si>
    <t>Магістральна мережа теплопостачання по вул. Новокузнецька житлового масиву Південний, м.Запоріжжя - реконструкція (другий пусковий комплекс)</t>
  </si>
  <si>
    <t xml:space="preserve">Теплова мережа від теплофікаційної камери №6 до теплофікаційної камери №8 по вул. Південне шосе, м.Запоріжжя - реконструкція з улаштуванням дренажної каналізації з теплофікаційної камери №7 </t>
  </si>
  <si>
    <t xml:space="preserve">Теплова мережа для підключення житлового масиву Північний до магістральних мереж котельні по вул. Карпенко-Карого, 23, м.Запоріжжя - будівництво </t>
  </si>
  <si>
    <t>Котельні м.Запоріжжя - реконструкція фільтрів хімводоочищення із заміною обмінного матеріалу на високоефективний катіоніт</t>
  </si>
  <si>
    <t xml:space="preserve">Два 44-квартирних житлових будинків у с-щі Павло-Кічкас, м.Запоріжжя - будівництво </t>
  </si>
  <si>
    <t xml:space="preserve">Газифікація сел. Скворцово </t>
  </si>
  <si>
    <t>Газифікація сел. Грабарі</t>
  </si>
  <si>
    <t>Газифікація с/з "Дніпровський"</t>
  </si>
  <si>
    <t>Газифікація сел. Креміно</t>
  </si>
  <si>
    <t xml:space="preserve">Реконструкція пр. Леніна від вул. Кірова до залізничної станції „Запоріжжя-1” (проектні роботи та будівництво) </t>
  </si>
  <si>
    <t>Реконструкція автодорожнього переїзду по спорудах греблі ДніпроГЕС у м.Запоріжжя. Ліквідація аварійного стану</t>
  </si>
  <si>
    <t>Погашення основної суми боргу за запозиченням у формі V випуску облігацій внутрішньої місцевої позики</t>
  </si>
  <si>
    <t>Реконструкція будівлі під дитячо-юнацьку спортивну школу по вул.Фундаментальна,9</t>
  </si>
  <si>
    <t xml:space="preserve">Міська багатопрофільна клінічна лікарня №9, м.Запоріжжя  - реконструкція терапевтичного корпусу та аптеки із заміною обладнання </t>
  </si>
  <si>
    <t>Реконструкція будівлі Міського Палацу дитячої та юнацької творчості по пл. Леніна,1</t>
  </si>
  <si>
    <t>Реконструкція малого спортивного залу загальноосвітньої школи №32 по вул. 14 Жовтня, 13 м.Запоріжжя</t>
  </si>
  <si>
    <t>Реконструкція комунальної установи "Запорізька міська багатопрофільна дитяча лікарня № 5"</t>
  </si>
  <si>
    <t>Розширення та реконструкція центральних очисних споруд Лівого берега (ЦОС-1) м. Запоріжжя</t>
  </si>
  <si>
    <t>Реконструкція навчально-виховного комплексу №110 Запорізької міської ради Запорізької області</t>
  </si>
  <si>
    <t>Будівництво крематорію в м.Запоріжжя (проектні роботи)</t>
  </si>
  <si>
    <t xml:space="preserve">Реконструкція мереж зовнішнього освітлення згідно з Програмою "Світло - 2007-2009" </t>
  </si>
  <si>
    <t>Будівництво мережі  електрозабезпечення селища Мостозагін-7</t>
  </si>
  <si>
    <t>Будівництво 1 черги та введення в експлуатацію Кушугумського кладовища (проектні та будівельні роботи)</t>
  </si>
  <si>
    <t>Реконструкція трамвайного переїзду через залізницю по вул. Жовтневій (проектні роботи)</t>
  </si>
  <si>
    <t>Реконструкція центральної районної лікарні №1 м.Запоріжжя (Жовтневий район)</t>
  </si>
  <si>
    <t>Реконструкція парку ім. Академіка В.Я.Клімова в Шевченківському районі (проектні та будівельні роботи)</t>
  </si>
  <si>
    <t>Системи теплопостачання Орджонікідзевського, Жовтневого  районів м. Запоріжжя - реконструкція теплових мереж по вул. Гагаріна, Яценка, Героїв Сталінграда (перший пусковий комплекс)</t>
  </si>
  <si>
    <t>Системи теплопостачання Орджонікідзевського, Жовтневого  районів м. Запоріжжя - реконструкція теплових мереж по вул. Гагаріна, Яценка, Героїв Сталінграда (другий пусковий комплекс)</t>
  </si>
  <si>
    <t>Котельні м.Запоріжжя - реконструкція систем електроживлення тягодуттєвих пристроїв котлоагрегатів</t>
  </si>
  <si>
    <t>Житловий будинок №80  по Дослідній станції м.Запоріжжя - реконструкція будинку з улаштуванням водовідведення</t>
  </si>
  <si>
    <t xml:space="preserve">Житловий будинок №13 по вул. Лікарняній м.Запоріжжя - реконструкція будинку </t>
  </si>
  <si>
    <t>Житловий будинок №11 по вул. Лікарняній м.Запоріжжя - реконструкція будинку</t>
  </si>
  <si>
    <t xml:space="preserve">Житловий будинок №13 по вул. Жовтневій м.Запоріжжя - реконструкція будинку </t>
  </si>
  <si>
    <t>Житловий будинок №16а  по вул. Гудименка м.Запоріжжя - реконструкція будинку</t>
  </si>
  <si>
    <t xml:space="preserve">Житловий будинок №54 по вул. 8 Березня м.Запоріжжя - реконструкція будинку </t>
  </si>
  <si>
    <t xml:space="preserve">Житловий будинок №58 по вул. 8 Березня м.Запоріжжя - реконструкція будинку </t>
  </si>
  <si>
    <t xml:space="preserve">Житловий будинок №14 по вул. Авраменка м.Запоріжжя - реконструкція будинку </t>
  </si>
  <si>
    <t xml:space="preserve">Житловий будинок №21 по бул. Будівельників м.Запоріжжя - реконструкція будинку </t>
  </si>
  <si>
    <t xml:space="preserve">Житловий будинок №90 по вул. Республіканській м.Запоріжжя - реконструкція будинку  </t>
  </si>
  <si>
    <t>Житловий будинок №74  по вул. Ніжинській м.Запоріжжя - реконструкція будинку</t>
  </si>
  <si>
    <t>Реконструкція комунальної установи "Запорізька міська багатопрофільна клінічна лікарня № 9" (проектні роботи)</t>
  </si>
  <si>
    <t>Реконструкція вул. Червоної (проектні та будівельні роботи)</t>
  </si>
  <si>
    <t>Реконструкція вул. 8 Березня від вул. Іванова до трамвайного переїзду через залізницю (проектні та будівельні роботи)</t>
  </si>
  <si>
    <t>Головний каналізаційний колектор Лівобережної частини м.Запоріжжя (проектні роботи)</t>
  </si>
  <si>
    <t>Реконструкція внутрішньої опалювальної системи в навчальному комплексі "Запорізька Січ", о. Хортиця з підключенням до існуючої теплової мережі</t>
  </si>
  <si>
    <t>Житловий будинок №32 по вул. Радгоспній м.Запоріжжя - реконструкція будинку</t>
  </si>
  <si>
    <t xml:space="preserve">Реконструкція комунальної установи "Міська клінічна лікарня екстреної  та швидкої медичної  допомоги, м.Запоріжжя" </t>
  </si>
  <si>
    <t>06.03.2007 № 7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</si>
</sst>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164" fontId="9" fillId="0" borderId="1" xfId="0" applyNumberFormat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/>
    </xf>
    <xf numFmtId="0" fontId="9" fillId="0" borderId="0" xfId="0" applyFont="1" applyFill="1" applyAlignment="1">
      <alignment wrapText="1"/>
    </xf>
    <xf numFmtId="1" fontId="9" fillId="0" borderId="1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" fontId="9" fillId="0" borderId="1" xfId="0" applyNumberFormat="1" applyFont="1" applyFill="1" applyBorder="1" applyAlignment="1">
      <alignment horizontal="right" wrapText="1"/>
    </xf>
    <xf numFmtId="1" fontId="4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2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" fontId="1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="70" zoomScaleNormal="70" workbookViewId="0" topLeftCell="A1">
      <pane xSplit="2" ySplit="12" topLeftCell="C13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K21" sqref="K21"/>
    </sheetView>
  </sheetViews>
  <sheetFormatPr defaultColWidth="9.00390625" defaultRowHeight="12.75"/>
  <cols>
    <col min="1" max="1" width="9.75390625" style="6" customWidth="1"/>
    <col min="2" max="2" width="34.00390625" style="6" customWidth="1"/>
    <col min="3" max="3" width="84.375" style="6" customWidth="1"/>
    <col min="4" max="4" width="15.375" style="6" customWidth="1"/>
    <col min="5" max="5" width="12.375" style="6" customWidth="1"/>
    <col min="6" max="6" width="14.75390625" style="6" customWidth="1"/>
    <col min="7" max="7" width="14.00390625" style="6" customWidth="1"/>
    <col min="8" max="8" width="9.125" style="26" customWidth="1"/>
    <col min="9" max="9" width="11.125" style="6" bestFit="1" customWidth="1"/>
    <col min="10" max="10" width="9.125" style="6" customWidth="1"/>
    <col min="11" max="11" width="9.875" style="6" bestFit="1" customWidth="1"/>
    <col min="12" max="16384" width="9.125" style="6" customWidth="1"/>
  </cols>
  <sheetData>
    <row r="1" spans="5:6" ht="20.25">
      <c r="E1" s="7" t="s">
        <v>48</v>
      </c>
      <c r="F1" s="7"/>
    </row>
    <row r="2" spans="5:6" ht="20.25">
      <c r="E2" s="7" t="s">
        <v>1</v>
      </c>
      <c r="F2" s="7"/>
    </row>
    <row r="3" spans="5:6" ht="20.25">
      <c r="E3" s="7" t="s">
        <v>108</v>
      </c>
      <c r="F3" s="7"/>
    </row>
    <row r="5" spans="1:6" ht="18">
      <c r="A5" s="64" t="s">
        <v>52</v>
      </c>
      <c r="B5" s="64"/>
      <c r="C5" s="64"/>
      <c r="D5" s="64"/>
      <c r="E5" s="64"/>
      <c r="F5" s="64"/>
    </row>
    <row r="6" spans="1:6" ht="18">
      <c r="A6" s="64" t="s">
        <v>3</v>
      </c>
      <c r="B6" s="64"/>
      <c r="C6" s="64"/>
      <c r="D6" s="64"/>
      <c r="E6" s="64"/>
      <c r="F6" s="64"/>
    </row>
    <row r="7" spans="1:6" ht="8.25" customHeight="1">
      <c r="A7" s="8"/>
      <c r="B7" s="8"/>
      <c r="C7" s="8"/>
      <c r="D7" s="8"/>
      <c r="E7" s="8"/>
      <c r="F7" s="8"/>
    </row>
    <row r="8" spans="1:7" ht="12.75">
      <c r="A8" s="9"/>
      <c r="B8" s="9"/>
      <c r="C8" s="9"/>
      <c r="D8" s="9"/>
      <c r="E8" s="9"/>
      <c r="F8" s="9"/>
      <c r="G8" s="6" t="s">
        <v>10</v>
      </c>
    </row>
    <row r="9" spans="1:6" ht="12.75" hidden="1">
      <c r="A9" s="9"/>
      <c r="B9" s="9"/>
      <c r="C9" s="9"/>
      <c r="D9" s="9"/>
      <c r="E9" s="9"/>
      <c r="F9" s="9"/>
    </row>
    <row r="10" spans="1:6" ht="12.75" hidden="1">
      <c r="A10" s="9"/>
      <c r="B10" s="9"/>
      <c r="C10" s="9"/>
      <c r="D10" s="9"/>
      <c r="E10" s="9"/>
      <c r="F10" s="9"/>
    </row>
    <row r="11" spans="1:8" s="12" customFormat="1" ht="77.25" customHeight="1">
      <c r="A11" s="11" t="s">
        <v>12</v>
      </c>
      <c r="B11" s="5" t="s">
        <v>2</v>
      </c>
      <c r="C11" s="63" t="s">
        <v>14</v>
      </c>
      <c r="D11" s="63" t="s">
        <v>15</v>
      </c>
      <c r="E11" s="63" t="s">
        <v>16</v>
      </c>
      <c r="F11" s="63" t="s">
        <v>17</v>
      </c>
      <c r="G11" s="63" t="s">
        <v>32</v>
      </c>
      <c r="H11" s="62"/>
    </row>
    <row r="12" spans="1:8" s="12" customFormat="1" ht="20.25" customHeight="1">
      <c r="A12" s="11" t="s">
        <v>13</v>
      </c>
      <c r="B12" s="5" t="s">
        <v>13</v>
      </c>
      <c r="C12" s="63"/>
      <c r="D12" s="63"/>
      <c r="E12" s="63"/>
      <c r="F12" s="63"/>
      <c r="G12" s="63"/>
      <c r="H12" s="53"/>
    </row>
    <row r="13" spans="1:8" s="16" customFormat="1" ht="30">
      <c r="A13" s="13"/>
      <c r="B13" s="14"/>
      <c r="C13" s="15" t="s">
        <v>72</v>
      </c>
      <c r="D13" s="23">
        <v>75000000</v>
      </c>
      <c r="E13" s="42">
        <f>100-(F13/D13)*100</f>
        <v>33.33333333333334</v>
      </c>
      <c r="F13" s="23">
        <v>50000000</v>
      </c>
      <c r="G13" s="46">
        <v>25000000</v>
      </c>
      <c r="H13" s="57"/>
    </row>
    <row r="14" spans="1:8" s="16" customFormat="1" ht="30">
      <c r="A14" s="13" t="s">
        <v>20</v>
      </c>
      <c r="B14" s="14" t="s">
        <v>4</v>
      </c>
      <c r="C14" s="17"/>
      <c r="D14" s="40">
        <f>SUM(D15:D42)</f>
        <v>2278182223</v>
      </c>
      <c r="E14" s="18"/>
      <c r="F14" s="40">
        <f>SUM(F15:F42)</f>
        <v>1526504454</v>
      </c>
      <c r="G14" s="40">
        <f>SUM(G15:G42)-G15</f>
        <v>286418355</v>
      </c>
      <c r="H14" s="57"/>
    </row>
    <row r="15" spans="1:8" s="16" customFormat="1" ht="15">
      <c r="A15" s="19" t="s">
        <v>7</v>
      </c>
      <c r="B15" s="20" t="s">
        <v>21</v>
      </c>
      <c r="C15" s="2" t="s">
        <v>44</v>
      </c>
      <c r="D15" s="41">
        <v>1903612550</v>
      </c>
      <c r="E15" s="42">
        <f>100-(F15/D15)*100</f>
        <v>26.723956983788526</v>
      </c>
      <c r="F15" s="41">
        <f>D15-G15-253880884-3839715</f>
        <v>1394891951</v>
      </c>
      <c r="G15" s="41">
        <f>SUM(G17:G18)</f>
        <v>251000000</v>
      </c>
      <c r="H15" s="57"/>
    </row>
    <row r="16" spans="1:8" s="16" customFormat="1" ht="15">
      <c r="A16" s="19"/>
      <c r="B16" s="20"/>
      <c r="C16" s="2" t="s">
        <v>41</v>
      </c>
      <c r="D16" s="41"/>
      <c r="E16" s="49"/>
      <c r="F16" s="41"/>
      <c r="G16" s="41"/>
      <c r="H16" s="57"/>
    </row>
    <row r="17" spans="1:8" s="16" customFormat="1" ht="15">
      <c r="A17" s="19"/>
      <c r="B17" s="20"/>
      <c r="C17" s="2" t="s">
        <v>42</v>
      </c>
      <c r="D17" s="41"/>
      <c r="E17" s="42"/>
      <c r="F17" s="41"/>
      <c r="G17" s="41">
        <v>250000000</v>
      </c>
      <c r="H17" s="57"/>
    </row>
    <row r="18" spans="1:8" s="16" customFormat="1" ht="15">
      <c r="A18" s="19"/>
      <c r="B18" s="20"/>
      <c r="C18" s="2" t="s">
        <v>43</v>
      </c>
      <c r="D18" s="41"/>
      <c r="E18" s="42"/>
      <c r="F18" s="41"/>
      <c r="G18" s="41">
        <v>1000000</v>
      </c>
      <c r="H18" s="57"/>
    </row>
    <row r="19" spans="1:8" s="12" customFormat="1" ht="14.25">
      <c r="A19" s="19" t="s">
        <v>7</v>
      </c>
      <c r="B19" s="20" t="s">
        <v>21</v>
      </c>
      <c r="C19" s="2" t="s">
        <v>5</v>
      </c>
      <c r="D19" s="41">
        <v>111871779</v>
      </c>
      <c r="E19" s="42"/>
      <c r="F19" s="41"/>
      <c r="G19" s="47">
        <v>13829991</v>
      </c>
      <c r="H19" s="53"/>
    </row>
    <row r="20" spans="1:8" s="12" customFormat="1" ht="42.75">
      <c r="A20" s="19" t="s">
        <v>7</v>
      </c>
      <c r="B20" s="20" t="s">
        <v>21</v>
      </c>
      <c r="C20" s="2" t="s">
        <v>36</v>
      </c>
      <c r="D20" s="41">
        <v>37000000</v>
      </c>
      <c r="E20" s="42">
        <f>100-(F20/D20)*100</f>
        <v>1.6375000000000028</v>
      </c>
      <c r="F20" s="41">
        <f>D20-G20-205875-200000</f>
        <v>36394125</v>
      </c>
      <c r="G20" s="47">
        <f>3000000-2800000</f>
        <v>200000</v>
      </c>
      <c r="H20" s="53"/>
    </row>
    <row r="21" spans="1:8" s="12" customFormat="1" ht="14.25">
      <c r="A21" s="19" t="s">
        <v>7</v>
      </c>
      <c r="B21" s="20" t="s">
        <v>21</v>
      </c>
      <c r="C21" s="2" t="s">
        <v>11</v>
      </c>
      <c r="D21" s="41">
        <f>4357551+7947</f>
        <v>4365498</v>
      </c>
      <c r="E21" s="42">
        <f>100-(F21/D21)*100</f>
        <v>37.741398575832584</v>
      </c>
      <c r="F21" s="41">
        <f>D21-G21-647600</f>
        <v>2717898</v>
      </c>
      <c r="G21" s="47">
        <v>1000000</v>
      </c>
      <c r="H21" s="53"/>
    </row>
    <row r="22" spans="1:8" s="12" customFormat="1" ht="42.75">
      <c r="A22" s="19" t="s">
        <v>7</v>
      </c>
      <c r="B22" s="20" t="s">
        <v>21</v>
      </c>
      <c r="C22" s="2" t="s">
        <v>53</v>
      </c>
      <c r="D22" s="41">
        <v>5670396</v>
      </c>
      <c r="E22" s="42">
        <f>100-(F22/D22)*100</f>
        <v>46.587910262352054</v>
      </c>
      <c r="F22" s="41">
        <f>D22-G22-1550000</f>
        <v>3028677</v>
      </c>
      <c r="G22" s="47">
        <f>1071719+20000</f>
        <v>1091719</v>
      </c>
      <c r="H22" s="53"/>
    </row>
    <row r="23" spans="1:8" s="12" customFormat="1" ht="28.5">
      <c r="A23" s="19" t="s">
        <v>7</v>
      </c>
      <c r="B23" s="20" t="s">
        <v>21</v>
      </c>
      <c r="C23" s="2" t="s">
        <v>78</v>
      </c>
      <c r="D23" s="41">
        <v>143426680</v>
      </c>
      <c r="E23" s="42">
        <f>100-(F23/D23)*100</f>
        <v>62.09772128867516</v>
      </c>
      <c r="F23" s="41">
        <f>D23-G23-82814700</f>
        <v>54361980</v>
      </c>
      <c r="G23" s="47">
        <v>6250000</v>
      </c>
      <c r="H23" s="53"/>
    </row>
    <row r="24" spans="1:8" s="12" customFormat="1" ht="28.5">
      <c r="A24" s="19" t="s">
        <v>7</v>
      </c>
      <c r="B24" s="20" t="s">
        <v>21</v>
      </c>
      <c r="C24" s="3" t="s">
        <v>104</v>
      </c>
      <c r="D24" s="47">
        <f>400000+2098000</f>
        <v>2498000</v>
      </c>
      <c r="E24" s="42">
        <f>100-(F24/D24)*100</f>
        <v>13.210568454763816</v>
      </c>
      <c r="F24" s="41">
        <f>D24-G24-30000</f>
        <v>2168000</v>
      </c>
      <c r="G24" s="47">
        <v>300000</v>
      </c>
      <c r="H24" s="53"/>
    </row>
    <row r="25" spans="1:8" s="12" customFormat="1" ht="28.5">
      <c r="A25" s="19" t="s">
        <v>7</v>
      </c>
      <c r="B25" s="20" t="s">
        <v>21</v>
      </c>
      <c r="C25" s="3" t="s">
        <v>54</v>
      </c>
      <c r="D25" s="47">
        <v>200000</v>
      </c>
      <c r="E25" s="42"/>
      <c r="F25" s="41"/>
      <c r="G25" s="47">
        <v>200000</v>
      </c>
      <c r="H25" s="53"/>
    </row>
    <row r="26" spans="1:8" s="12" customFormat="1" ht="28.5">
      <c r="A26" s="19" t="s">
        <v>7</v>
      </c>
      <c r="B26" s="20" t="s">
        <v>21</v>
      </c>
      <c r="C26" s="3" t="s">
        <v>55</v>
      </c>
      <c r="D26" s="47">
        <v>2263099</v>
      </c>
      <c r="E26" s="42"/>
      <c r="F26" s="41"/>
      <c r="G26" s="47">
        <v>1588109</v>
      </c>
      <c r="H26" s="53"/>
    </row>
    <row r="27" spans="1:8" s="12" customFormat="1" ht="14.25">
      <c r="A27" s="19" t="s">
        <v>7</v>
      </c>
      <c r="B27" s="20" t="s">
        <v>21</v>
      </c>
      <c r="C27" s="3" t="s">
        <v>82</v>
      </c>
      <c r="D27" s="47">
        <v>340000</v>
      </c>
      <c r="E27" s="42"/>
      <c r="F27" s="41"/>
      <c r="G27" s="47">
        <v>340000</v>
      </c>
      <c r="H27" s="53"/>
    </row>
    <row r="28" spans="1:8" s="12" customFormat="1" ht="28.5">
      <c r="A28" s="19" t="s">
        <v>7</v>
      </c>
      <c r="B28" s="20" t="s">
        <v>21</v>
      </c>
      <c r="C28" s="3" t="s">
        <v>56</v>
      </c>
      <c r="D28" s="47">
        <v>985000</v>
      </c>
      <c r="E28" s="42"/>
      <c r="F28" s="41"/>
      <c r="G28" s="47">
        <v>985000</v>
      </c>
      <c r="H28" s="53"/>
    </row>
    <row r="29" spans="1:8" s="12" customFormat="1" ht="28.5">
      <c r="A29" s="19" t="s">
        <v>7</v>
      </c>
      <c r="B29" s="20" t="s">
        <v>21</v>
      </c>
      <c r="C29" s="3" t="s">
        <v>57</v>
      </c>
      <c r="D29" s="47">
        <v>300000</v>
      </c>
      <c r="E29" s="42"/>
      <c r="F29" s="41"/>
      <c r="G29" s="47">
        <v>300000</v>
      </c>
      <c r="H29" s="53"/>
    </row>
    <row r="30" spans="1:8" s="12" customFormat="1" ht="14.25">
      <c r="A30" s="19" t="s">
        <v>7</v>
      </c>
      <c r="B30" s="20" t="s">
        <v>21</v>
      </c>
      <c r="C30" s="3" t="s">
        <v>85</v>
      </c>
      <c r="D30" s="47">
        <v>1455500</v>
      </c>
      <c r="E30" s="42">
        <f>100-(F30/D30)*100</f>
        <v>89.79711439367915</v>
      </c>
      <c r="F30" s="41">
        <f>D30-G30-415999-329998-480000</f>
        <v>148503</v>
      </c>
      <c r="G30" s="47">
        <v>81000</v>
      </c>
      <c r="H30" s="53"/>
    </row>
    <row r="31" spans="1:8" s="12" customFormat="1" ht="85.5">
      <c r="A31" s="19" t="s">
        <v>46</v>
      </c>
      <c r="B31" s="55" t="s">
        <v>50</v>
      </c>
      <c r="C31" s="2" t="s">
        <v>58</v>
      </c>
      <c r="D31" s="41">
        <f>3247132+748678</f>
        <v>3995810</v>
      </c>
      <c r="E31" s="42">
        <f aca="true" t="shared" si="0" ref="E31:E41">100-(F31/D31)*100</f>
        <v>65.04718692830741</v>
      </c>
      <c r="F31" s="41">
        <f>D31-750000-1500000-G31</f>
        <v>1396648</v>
      </c>
      <c r="G31" s="21">
        <v>349162</v>
      </c>
      <c r="H31" s="53"/>
    </row>
    <row r="32" spans="1:8" s="12" customFormat="1" ht="85.5">
      <c r="A32" s="19" t="s">
        <v>46</v>
      </c>
      <c r="B32" s="55" t="s">
        <v>50</v>
      </c>
      <c r="C32" s="2" t="s">
        <v>59</v>
      </c>
      <c r="D32" s="41">
        <f>3244600+1528540</f>
        <v>4773140</v>
      </c>
      <c r="E32" s="42">
        <f t="shared" si="0"/>
        <v>64.00289955878101</v>
      </c>
      <c r="F32" s="41">
        <f>D32-1125400-1500000-G32</f>
        <v>1718192</v>
      </c>
      <c r="G32" s="21">
        <v>429548</v>
      </c>
      <c r="H32" s="53"/>
    </row>
    <row r="33" spans="1:8" s="12" customFormat="1" ht="85.5">
      <c r="A33" s="19" t="s">
        <v>46</v>
      </c>
      <c r="B33" s="55" t="s">
        <v>50</v>
      </c>
      <c r="C33" s="54" t="s">
        <v>60</v>
      </c>
      <c r="D33" s="41">
        <f>4108300+1060244</f>
        <v>5168544</v>
      </c>
      <c r="E33" s="42">
        <f t="shared" si="0"/>
        <v>45.239142783731744</v>
      </c>
      <c r="F33" s="41">
        <f>D33-60000-570620-1000000-G33</f>
        <v>2830339</v>
      </c>
      <c r="G33" s="21">
        <v>707585</v>
      </c>
      <c r="H33" s="53"/>
    </row>
    <row r="34" spans="1:8" s="12" customFormat="1" ht="85.5">
      <c r="A34" s="19" t="s">
        <v>46</v>
      </c>
      <c r="B34" s="55" t="s">
        <v>50</v>
      </c>
      <c r="C34" s="54" t="s">
        <v>61</v>
      </c>
      <c r="D34" s="41">
        <v>9895800</v>
      </c>
      <c r="E34" s="42">
        <f t="shared" si="0"/>
        <v>15.029557994300617</v>
      </c>
      <c r="F34" s="41">
        <f>D34-314600-629200-G34</f>
        <v>8408505</v>
      </c>
      <c r="G34" s="21">
        <v>543495</v>
      </c>
      <c r="H34" s="53"/>
    </row>
    <row r="35" spans="1:8" s="12" customFormat="1" ht="85.5">
      <c r="A35" s="19" t="s">
        <v>46</v>
      </c>
      <c r="B35" s="55" t="s">
        <v>50</v>
      </c>
      <c r="C35" s="54" t="s">
        <v>62</v>
      </c>
      <c r="D35" s="41">
        <f>669470+1875000</f>
        <v>2544470</v>
      </c>
      <c r="E35" s="42">
        <f t="shared" si="0"/>
        <v>42.620663635256065</v>
      </c>
      <c r="F35" s="41">
        <f>D35-273170-446300-G35</f>
        <v>1460000</v>
      </c>
      <c r="G35" s="21">
        <v>365000</v>
      </c>
      <c r="H35" s="53"/>
    </row>
    <row r="36" spans="1:8" s="12" customFormat="1" ht="85.5">
      <c r="A36" s="19" t="s">
        <v>46</v>
      </c>
      <c r="B36" s="55" t="s">
        <v>50</v>
      </c>
      <c r="C36" s="54" t="s">
        <v>63</v>
      </c>
      <c r="D36" s="41">
        <f>3526100+1476700</f>
        <v>5002800</v>
      </c>
      <c r="E36" s="42">
        <f t="shared" si="0"/>
        <v>76.3804269609019</v>
      </c>
      <c r="F36" s="41">
        <f>D36-200000-665150-2660600-G36</f>
        <v>1181640</v>
      </c>
      <c r="G36" s="21">
        <v>295410</v>
      </c>
      <c r="H36" s="53"/>
    </row>
    <row r="37" spans="1:8" s="12" customFormat="1" ht="85.5">
      <c r="A37" s="19" t="s">
        <v>46</v>
      </c>
      <c r="B37" s="55" t="s">
        <v>50</v>
      </c>
      <c r="C37" s="50" t="s">
        <v>87</v>
      </c>
      <c r="D37" s="41">
        <v>2513430</v>
      </c>
      <c r="E37" s="42">
        <f t="shared" si="0"/>
        <v>20.310094174096747</v>
      </c>
      <c r="F37" s="41">
        <f>D37-G37-2330</f>
        <v>2002950</v>
      </c>
      <c r="G37" s="21">
        <v>508150</v>
      </c>
      <c r="H37" s="53"/>
    </row>
    <row r="38" spans="1:8" s="12" customFormat="1" ht="85.5">
      <c r="A38" s="19" t="s">
        <v>46</v>
      </c>
      <c r="B38" s="55" t="s">
        <v>50</v>
      </c>
      <c r="C38" s="50" t="s">
        <v>88</v>
      </c>
      <c r="D38" s="41">
        <v>7466640</v>
      </c>
      <c r="E38" s="42">
        <f t="shared" si="0"/>
        <v>20.29319747570527</v>
      </c>
      <c r="F38" s="41">
        <f>D38-G38-27356</f>
        <v>5951420</v>
      </c>
      <c r="G38" s="21">
        <v>1487864</v>
      </c>
      <c r="H38" s="53"/>
    </row>
    <row r="39" spans="1:8" s="12" customFormat="1" ht="85.5">
      <c r="A39" s="19" t="s">
        <v>46</v>
      </c>
      <c r="B39" s="55" t="s">
        <v>50</v>
      </c>
      <c r="C39" s="50" t="s">
        <v>89</v>
      </c>
      <c r="D39" s="41">
        <v>2098092</v>
      </c>
      <c r="E39" s="42">
        <f t="shared" si="0"/>
        <v>19.999980935059085</v>
      </c>
      <c r="F39" s="41">
        <f>D39-G39</f>
        <v>1678474</v>
      </c>
      <c r="G39" s="21">
        <v>419618</v>
      </c>
      <c r="H39" s="53"/>
    </row>
    <row r="40" spans="1:8" s="12" customFormat="1" ht="85.5">
      <c r="A40" s="19" t="s">
        <v>46</v>
      </c>
      <c r="B40" s="55" t="s">
        <v>50</v>
      </c>
      <c r="C40" s="50" t="s">
        <v>64</v>
      </c>
      <c r="D40" s="41">
        <v>690032</v>
      </c>
      <c r="E40" s="42">
        <f t="shared" si="0"/>
        <v>22.574895077329742</v>
      </c>
      <c r="F40" s="41">
        <f>D40-G40-22210</f>
        <v>534258</v>
      </c>
      <c r="G40" s="21">
        <v>133564</v>
      </c>
      <c r="H40" s="53"/>
    </row>
    <row r="41" spans="1:8" s="12" customFormat="1" ht="28.5">
      <c r="A41" s="19" t="s">
        <v>9</v>
      </c>
      <c r="B41" s="20" t="s">
        <v>24</v>
      </c>
      <c r="C41" s="2" t="s">
        <v>65</v>
      </c>
      <c r="D41" s="41">
        <v>16865691</v>
      </c>
      <c r="E41" s="42">
        <f t="shared" si="0"/>
        <v>66.6133216836476</v>
      </c>
      <c r="F41" s="41">
        <f>D41-6645323-1036350-2145400-G41</f>
        <v>5630894</v>
      </c>
      <c r="G41" s="47">
        <v>1407724</v>
      </c>
      <c r="H41" s="53"/>
    </row>
    <row r="42" spans="1:8" s="12" customFormat="1" ht="14.25">
      <c r="A42" s="1"/>
      <c r="B42" s="20"/>
      <c r="C42" s="3" t="s">
        <v>27</v>
      </c>
      <c r="D42" s="41">
        <f>SUM(D44:D47)</f>
        <v>3179272</v>
      </c>
      <c r="E42" s="41"/>
      <c r="F42" s="41">
        <f>SUM(F44:F47)</f>
        <v>0</v>
      </c>
      <c r="G42" s="41">
        <f>SUM(G44:G47)</f>
        <v>2605416</v>
      </c>
      <c r="H42" s="53"/>
    </row>
    <row r="43" spans="1:8" s="12" customFormat="1" ht="14.25">
      <c r="A43" s="19"/>
      <c r="B43" s="20"/>
      <c r="C43" s="3" t="s">
        <v>6</v>
      </c>
      <c r="D43" s="41"/>
      <c r="E43" s="42"/>
      <c r="F43" s="41"/>
      <c r="G43" s="47"/>
      <c r="H43" s="53"/>
    </row>
    <row r="44" spans="1:8" s="12" customFormat="1" ht="14.25">
      <c r="A44" s="19" t="s">
        <v>7</v>
      </c>
      <c r="B44" s="20" t="s">
        <v>21</v>
      </c>
      <c r="C44" s="2" t="s">
        <v>67</v>
      </c>
      <c r="D44" s="41">
        <v>349583</v>
      </c>
      <c r="E44" s="42"/>
      <c r="F44" s="41"/>
      <c r="G44" s="47">
        <v>307675</v>
      </c>
      <c r="H44" s="53"/>
    </row>
    <row r="45" spans="1:8" s="12" customFormat="1" ht="14.25">
      <c r="A45" s="19" t="s">
        <v>7</v>
      </c>
      <c r="B45" s="20" t="s">
        <v>21</v>
      </c>
      <c r="C45" s="2" t="s">
        <v>66</v>
      </c>
      <c r="D45" s="41">
        <v>1890377</v>
      </c>
      <c r="E45" s="42"/>
      <c r="F45" s="41"/>
      <c r="G45" s="47">
        <v>1390337</v>
      </c>
      <c r="H45" s="53"/>
    </row>
    <row r="46" spans="1:8" s="12" customFormat="1" ht="14.25">
      <c r="A46" s="19" t="s">
        <v>7</v>
      </c>
      <c r="B46" s="20" t="s">
        <v>21</v>
      </c>
      <c r="C46" s="2" t="s">
        <v>68</v>
      </c>
      <c r="D46" s="41">
        <v>339312</v>
      </c>
      <c r="E46" s="42"/>
      <c r="F46" s="41"/>
      <c r="G46" s="47">
        <v>339312</v>
      </c>
      <c r="H46" s="53"/>
    </row>
    <row r="47" spans="1:8" s="12" customFormat="1" ht="14.25">
      <c r="A47" s="19" t="s">
        <v>7</v>
      </c>
      <c r="B47" s="20" t="s">
        <v>21</v>
      </c>
      <c r="C47" s="2" t="s">
        <v>69</v>
      </c>
      <c r="D47" s="41">
        <v>600000</v>
      </c>
      <c r="E47" s="42"/>
      <c r="F47" s="41"/>
      <c r="G47" s="47">
        <v>568092</v>
      </c>
      <c r="H47" s="53"/>
    </row>
    <row r="48" spans="1:8" s="16" customFormat="1" ht="30">
      <c r="A48" s="13" t="s">
        <v>26</v>
      </c>
      <c r="B48" s="43" t="s">
        <v>18</v>
      </c>
      <c r="C48" s="44"/>
      <c r="D48" s="40">
        <f>SUM(D49:D57)</f>
        <v>33539760</v>
      </c>
      <c r="E48" s="45"/>
      <c r="F48" s="40">
        <f>SUM(F49:F57)</f>
        <v>9513583</v>
      </c>
      <c r="G48" s="40">
        <f>SUM(G49:G57)</f>
        <v>14519000</v>
      </c>
      <c r="H48" s="57"/>
    </row>
    <row r="49" spans="1:8" s="12" customFormat="1" ht="28.5">
      <c r="A49" s="19" t="s">
        <v>7</v>
      </c>
      <c r="B49" s="20" t="s">
        <v>21</v>
      </c>
      <c r="C49" s="2" t="s">
        <v>81</v>
      </c>
      <c r="D49" s="21">
        <v>6489730</v>
      </c>
      <c r="E49" s="42">
        <f>100-(F49/D49)*100</f>
        <v>30.81792308770936</v>
      </c>
      <c r="F49" s="21">
        <f>D49-G49</f>
        <v>4489730</v>
      </c>
      <c r="G49" s="47">
        <v>2000000</v>
      </c>
      <c r="H49" s="53"/>
    </row>
    <row r="50" spans="1:8" s="12" customFormat="1" ht="28.5">
      <c r="A50" s="19" t="s">
        <v>7</v>
      </c>
      <c r="B50" s="20" t="s">
        <v>21</v>
      </c>
      <c r="C50" s="3" t="s">
        <v>70</v>
      </c>
      <c r="D50" s="21">
        <v>6500000</v>
      </c>
      <c r="E50" s="42"/>
      <c r="F50" s="21"/>
      <c r="G50" s="47">
        <v>6500000</v>
      </c>
      <c r="H50" s="53"/>
    </row>
    <row r="51" spans="1:8" s="12" customFormat="1" ht="14.25">
      <c r="A51" s="19" t="s">
        <v>7</v>
      </c>
      <c r="B51" s="20" t="s">
        <v>22</v>
      </c>
      <c r="C51" s="3" t="s">
        <v>102</v>
      </c>
      <c r="D51" s="21">
        <v>2709000</v>
      </c>
      <c r="E51" s="42"/>
      <c r="F51" s="21"/>
      <c r="G51" s="47">
        <v>2709000</v>
      </c>
      <c r="H51" s="53"/>
    </row>
    <row r="52" spans="1:8" s="12" customFormat="1" ht="28.5">
      <c r="A52" s="19" t="s">
        <v>7</v>
      </c>
      <c r="B52" s="20" t="s">
        <v>22</v>
      </c>
      <c r="C52" s="3" t="s">
        <v>86</v>
      </c>
      <c r="D52" s="21">
        <v>1500000</v>
      </c>
      <c r="E52" s="42"/>
      <c r="F52" s="21"/>
      <c r="G52" s="47">
        <v>1500000</v>
      </c>
      <c r="H52" s="53"/>
    </row>
    <row r="53" spans="1:8" s="12" customFormat="1" ht="28.5">
      <c r="A53" s="19" t="s">
        <v>7</v>
      </c>
      <c r="B53" s="20" t="s">
        <v>22</v>
      </c>
      <c r="C53" s="3" t="s">
        <v>83</v>
      </c>
      <c r="D53" s="21">
        <v>4022000</v>
      </c>
      <c r="E53" s="42">
        <f>100-(F53/D53)*100</f>
        <v>12.431626056688216</v>
      </c>
      <c r="F53" s="21">
        <f>D53-G53</f>
        <v>3522000</v>
      </c>
      <c r="G53" s="47">
        <v>500000</v>
      </c>
      <c r="H53" s="53"/>
    </row>
    <row r="54" spans="1:8" s="12" customFormat="1" ht="28.5">
      <c r="A54" s="19" t="s">
        <v>7</v>
      </c>
      <c r="B54" s="20" t="s">
        <v>21</v>
      </c>
      <c r="C54" s="3" t="s">
        <v>71</v>
      </c>
      <c r="D54" s="47">
        <v>11119030</v>
      </c>
      <c r="E54" s="42">
        <f>100-(F54/D54)*100</f>
        <v>90.00044967951341</v>
      </c>
      <c r="F54" s="41">
        <f>D54-533571-8973579-G54-27</f>
        <v>1111853</v>
      </c>
      <c r="G54" s="47">
        <v>500000</v>
      </c>
      <c r="H54" s="53"/>
    </row>
    <row r="55" spans="1:8" s="12" customFormat="1" ht="28.5">
      <c r="A55" s="19" t="s">
        <v>7</v>
      </c>
      <c r="B55" s="20" t="s">
        <v>21</v>
      </c>
      <c r="C55" s="3" t="s">
        <v>103</v>
      </c>
      <c r="D55" s="47">
        <v>600000</v>
      </c>
      <c r="E55" s="42"/>
      <c r="F55" s="41"/>
      <c r="G55" s="47">
        <v>600000</v>
      </c>
      <c r="H55" s="53"/>
    </row>
    <row r="56" spans="1:8" s="12" customFormat="1" ht="28.5">
      <c r="A56" s="19" t="s">
        <v>7</v>
      </c>
      <c r="B56" s="20" t="s">
        <v>21</v>
      </c>
      <c r="C56" s="3" t="s">
        <v>84</v>
      </c>
      <c r="D56" s="47">
        <v>450000</v>
      </c>
      <c r="E56" s="42">
        <f>100-(F56/D56)*100</f>
        <v>13.333333333333329</v>
      </c>
      <c r="F56" s="41">
        <f>D56-G56</f>
        <v>390000</v>
      </c>
      <c r="G56" s="47">
        <v>60000</v>
      </c>
      <c r="H56" s="53"/>
    </row>
    <row r="57" spans="1:8" s="12" customFormat="1" ht="14.25">
      <c r="A57" s="19" t="s">
        <v>7</v>
      </c>
      <c r="B57" s="20" t="s">
        <v>21</v>
      </c>
      <c r="C57" s="3" t="s">
        <v>80</v>
      </c>
      <c r="D57" s="47">
        <v>150000</v>
      </c>
      <c r="E57" s="42"/>
      <c r="F57" s="41"/>
      <c r="G57" s="47">
        <v>150000</v>
      </c>
      <c r="H57" s="53"/>
    </row>
    <row r="58" spans="1:8" s="16" customFormat="1" ht="30">
      <c r="A58" s="13" t="s">
        <v>40</v>
      </c>
      <c r="B58" s="14" t="s">
        <v>19</v>
      </c>
      <c r="C58" s="44"/>
      <c r="D58" s="40">
        <f>SUM(D59:D70)</f>
        <v>7478400</v>
      </c>
      <c r="E58" s="45"/>
      <c r="F58" s="40">
        <f>SUM(F59:F70)</f>
        <v>5352800</v>
      </c>
      <c r="G58" s="40">
        <f>SUM(G59:G70)</f>
        <v>1338200</v>
      </c>
      <c r="H58" s="57"/>
    </row>
    <row r="59" spans="1:8" s="12" customFormat="1" ht="14.25">
      <c r="A59" s="19" t="s">
        <v>9</v>
      </c>
      <c r="B59" s="20" t="s">
        <v>24</v>
      </c>
      <c r="C59" s="3" t="s">
        <v>106</v>
      </c>
      <c r="D59" s="41">
        <v>511700</v>
      </c>
      <c r="E59" s="42">
        <f aca="true" t="shared" si="1" ref="E59:E70">100-(F59/D59)*100</f>
        <v>68.46589798710181</v>
      </c>
      <c r="F59" s="41">
        <f>D59-G59-310000</f>
        <v>161360</v>
      </c>
      <c r="G59" s="47">
        <v>40340</v>
      </c>
      <c r="H59" s="53"/>
    </row>
    <row r="60" spans="1:8" s="12" customFormat="1" ht="28.5">
      <c r="A60" s="19" t="s">
        <v>9</v>
      </c>
      <c r="B60" s="20" t="s">
        <v>24</v>
      </c>
      <c r="C60" s="3" t="s">
        <v>90</v>
      </c>
      <c r="D60" s="41">
        <v>530600</v>
      </c>
      <c r="E60" s="42">
        <f t="shared" si="1"/>
        <v>57.693177534866194</v>
      </c>
      <c r="F60" s="41">
        <f>D60-G60-250000</f>
        <v>224480</v>
      </c>
      <c r="G60" s="47">
        <v>56120</v>
      </c>
      <c r="H60" s="53"/>
    </row>
    <row r="61" spans="1:8" s="12" customFormat="1" ht="14.25">
      <c r="A61" s="19" t="s">
        <v>9</v>
      </c>
      <c r="B61" s="20" t="s">
        <v>24</v>
      </c>
      <c r="C61" s="3" t="s">
        <v>91</v>
      </c>
      <c r="D61" s="41">
        <v>600600</v>
      </c>
      <c r="E61" s="42">
        <f t="shared" si="1"/>
        <v>25.168165168165174</v>
      </c>
      <c r="F61" s="41">
        <v>449440</v>
      </c>
      <c r="G61" s="47">
        <v>112360</v>
      </c>
      <c r="H61" s="53"/>
    </row>
    <row r="62" spans="1:8" s="12" customFormat="1" ht="14.25">
      <c r="A62" s="19" t="s">
        <v>9</v>
      </c>
      <c r="B62" s="20" t="s">
        <v>24</v>
      </c>
      <c r="C62" s="3" t="s">
        <v>92</v>
      </c>
      <c r="D62" s="41">
        <v>606300</v>
      </c>
      <c r="E62" s="42">
        <f t="shared" si="1"/>
        <v>25.29111001154544</v>
      </c>
      <c r="F62" s="41">
        <v>452960</v>
      </c>
      <c r="G62" s="47">
        <v>113240</v>
      </c>
      <c r="H62" s="53"/>
    </row>
    <row r="63" spans="1:8" s="12" customFormat="1" ht="14.25">
      <c r="A63" s="19" t="s">
        <v>9</v>
      </c>
      <c r="B63" s="20" t="s">
        <v>24</v>
      </c>
      <c r="C63" s="3" t="s">
        <v>93</v>
      </c>
      <c r="D63" s="41">
        <v>637100</v>
      </c>
      <c r="E63" s="42">
        <f t="shared" si="1"/>
        <v>38.64699419243447</v>
      </c>
      <c r="F63" s="41">
        <v>390880</v>
      </c>
      <c r="G63" s="47">
        <v>97720</v>
      </c>
      <c r="H63" s="53"/>
    </row>
    <row r="64" spans="1:8" s="12" customFormat="1" ht="14.25">
      <c r="A64" s="19" t="s">
        <v>9</v>
      </c>
      <c r="B64" s="20" t="s">
        <v>24</v>
      </c>
      <c r="C64" s="3" t="s">
        <v>95</v>
      </c>
      <c r="D64" s="41">
        <v>620000</v>
      </c>
      <c r="E64" s="42">
        <f t="shared" si="1"/>
        <v>20</v>
      </c>
      <c r="F64" s="41">
        <f aca="true" t="shared" si="2" ref="F64:F70">D64-G64</f>
        <v>496000</v>
      </c>
      <c r="G64" s="47">
        <v>124000</v>
      </c>
      <c r="H64" s="53"/>
    </row>
    <row r="65" spans="1:8" s="12" customFormat="1" ht="14.25">
      <c r="A65" s="19" t="s">
        <v>9</v>
      </c>
      <c r="B65" s="20" t="s">
        <v>24</v>
      </c>
      <c r="C65" s="3" t="s">
        <v>96</v>
      </c>
      <c r="D65" s="41">
        <v>580000</v>
      </c>
      <c r="E65" s="42">
        <f t="shared" si="1"/>
        <v>20</v>
      </c>
      <c r="F65" s="41">
        <f t="shared" si="2"/>
        <v>464000</v>
      </c>
      <c r="G65" s="47">
        <v>116000</v>
      </c>
      <c r="H65" s="53"/>
    </row>
    <row r="66" spans="1:8" s="12" customFormat="1" ht="14.25">
      <c r="A66" s="19" t="s">
        <v>9</v>
      </c>
      <c r="B66" s="20" t="s">
        <v>24</v>
      </c>
      <c r="C66" s="3" t="s">
        <v>97</v>
      </c>
      <c r="D66" s="41">
        <v>855000</v>
      </c>
      <c r="E66" s="42">
        <f t="shared" si="1"/>
        <v>20</v>
      </c>
      <c r="F66" s="41">
        <f t="shared" si="2"/>
        <v>684000</v>
      </c>
      <c r="G66" s="47">
        <v>171000</v>
      </c>
      <c r="H66" s="53"/>
    </row>
    <row r="67" spans="1:8" s="12" customFormat="1" ht="14.25">
      <c r="A67" s="19" t="s">
        <v>9</v>
      </c>
      <c r="B67" s="20" t="s">
        <v>24</v>
      </c>
      <c r="C67" s="3" t="s">
        <v>94</v>
      </c>
      <c r="D67" s="41">
        <v>584900</v>
      </c>
      <c r="E67" s="42">
        <f t="shared" si="1"/>
        <v>20</v>
      </c>
      <c r="F67" s="41">
        <f t="shared" si="2"/>
        <v>467920</v>
      </c>
      <c r="G67" s="47">
        <v>116980</v>
      </c>
      <c r="H67" s="53"/>
    </row>
    <row r="68" spans="1:8" s="12" customFormat="1" ht="28.5">
      <c r="A68" s="19" t="s">
        <v>9</v>
      </c>
      <c r="B68" s="20" t="s">
        <v>24</v>
      </c>
      <c r="C68" s="3" t="s">
        <v>98</v>
      </c>
      <c r="D68" s="41">
        <v>854900</v>
      </c>
      <c r="E68" s="42">
        <f t="shared" si="1"/>
        <v>20</v>
      </c>
      <c r="F68" s="41">
        <f t="shared" si="2"/>
        <v>683920</v>
      </c>
      <c r="G68" s="47">
        <v>170980</v>
      </c>
      <c r="H68" s="53"/>
    </row>
    <row r="69" spans="1:8" s="12" customFormat="1" ht="28.5">
      <c r="A69" s="19" t="s">
        <v>9</v>
      </c>
      <c r="B69" s="20" t="s">
        <v>24</v>
      </c>
      <c r="C69" s="3" t="s">
        <v>99</v>
      </c>
      <c r="D69" s="41">
        <v>873400</v>
      </c>
      <c r="E69" s="42">
        <f t="shared" si="1"/>
        <v>20</v>
      </c>
      <c r="F69" s="41">
        <f t="shared" si="2"/>
        <v>698720</v>
      </c>
      <c r="G69" s="47">
        <v>174680</v>
      </c>
      <c r="H69" s="53"/>
    </row>
    <row r="70" spans="1:8" s="12" customFormat="1" ht="14.25">
      <c r="A70" s="19" t="s">
        <v>9</v>
      </c>
      <c r="B70" s="20" t="s">
        <v>24</v>
      </c>
      <c r="C70" s="3" t="s">
        <v>100</v>
      </c>
      <c r="D70" s="41">
        <v>223900</v>
      </c>
      <c r="E70" s="42">
        <f t="shared" si="1"/>
        <v>20</v>
      </c>
      <c r="F70" s="41">
        <f t="shared" si="2"/>
        <v>179120</v>
      </c>
      <c r="G70" s="47">
        <v>44780</v>
      </c>
      <c r="H70" s="53"/>
    </row>
    <row r="71" spans="1:8" s="16" customFormat="1" ht="30">
      <c r="A71" s="13" t="s">
        <v>34</v>
      </c>
      <c r="B71" s="14" t="s">
        <v>33</v>
      </c>
      <c r="C71" s="17"/>
      <c r="D71" s="23">
        <f>SUM(D72:D73)</f>
        <v>13400000</v>
      </c>
      <c r="E71" s="23"/>
      <c r="F71" s="23">
        <f>SUM(F72:F73)</f>
        <v>0</v>
      </c>
      <c r="G71" s="23">
        <f>SUM(G72:G73)</f>
        <v>13400000</v>
      </c>
      <c r="H71" s="57"/>
    </row>
    <row r="72" spans="1:8" s="12" customFormat="1" ht="57">
      <c r="A72" s="19" t="s">
        <v>8</v>
      </c>
      <c r="B72" s="20" t="s">
        <v>25</v>
      </c>
      <c r="C72" s="2" t="s">
        <v>45</v>
      </c>
      <c r="D72" s="21">
        <v>6700000</v>
      </c>
      <c r="E72" s="42"/>
      <c r="F72" s="41"/>
      <c r="G72" s="47">
        <v>6700000</v>
      </c>
      <c r="H72" s="53"/>
    </row>
    <row r="73" spans="1:8" s="12" customFormat="1" ht="57">
      <c r="A73" s="19" t="s">
        <v>8</v>
      </c>
      <c r="B73" s="20" t="s">
        <v>25</v>
      </c>
      <c r="C73" s="2" t="s">
        <v>35</v>
      </c>
      <c r="D73" s="47">
        <v>6700000</v>
      </c>
      <c r="E73" s="42"/>
      <c r="F73" s="41"/>
      <c r="G73" s="47">
        <v>6700000</v>
      </c>
      <c r="H73" s="53"/>
    </row>
    <row r="74" spans="1:8" s="12" customFormat="1" ht="14.25" hidden="1">
      <c r="A74" s="19"/>
      <c r="B74" s="20"/>
      <c r="C74" s="2" t="s">
        <v>39</v>
      </c>
      <c r="D74" s="21">
        <f>3500000-3500000</f>
        <v>0</v>
      </c>
      <c r="E74" s="42"/>
      <c r="F74" s="41"/>
      <c r="G74" s="47">
        <f>3500000-3500000</f>
        <v>0</v>
      </c>
      <c r="H74" s="53"/>
    </row>
    <row r="75" spans="1:8" s="16" customFormat="1" ht="30">
      <c r="A75" s="13" t="s">
        <v>30</v>
      </c>
      <c r="B75" s="14" t="s">
        <v>28</v>
      </c>
      <c r="C75" s="43"/>
      <c r="D75" s="40">
        <f>SUM(D76:D81)</f>
        <v>5018845</v>
      </c>
      <c r="E75" s="40"/>
      <c r="F75" s="40">
        <f>SUM(F76:F81)</f>
        <v>408000</v>
      </c>
      <c r="G75" s="40">
        <f>SUM(G76:G81)</f>
        <v>4080845</v>
      </c>
      <c r="H75" s="57"/>
    </row>
    <row r="76" spans="1:8" s="12" customFormat="1" ht="28.5">
      <c r="A76" s="19" t="s">
        <v>7</v>
      </c>
      <c r="B76" s="20" t="s">
        <v>21</v>
      </c>
      <c r="C76" s="50" t="s">
        <v>73</v>
      </c>
      <c r="D76" s="41">
        <v>500000</v>
      </c>
      <c r="E76" s="42">
        <f>100-(F76/D76)*100</f>
        <v>60</v>
      </c>
      <c r="F76" s="41">
        <f>D76-G76</f>
        <v>200000</v>
      </c>
      <c r="G76" s="47">
        <f>500000-200000</f>
        <v>300000</v>
      </c>
      <c r="H76" s="53"/>
    </row>
    <row r="77" spans="1:8" s="12" customFormat="1" ht="28.5">
      <c r="A77" s="19" t="s">
        <v>7</v>
      </c>
      <c r="B77" s="20" t="s">
        <v>21</v>
      </c>
      <c r="C77" s="50" t="s">
        <v>75</v>
      </c>
      <c r="D77" s="41">
        <v>700000</v>
      </c>
      <c r="E77" s="42">
        <f>100-(F77/D77)*100</f>
        <v>71.42857142857143</v>
      </c>
      <c r="F77" s="41">
        <f>D77-G77</f>
        <v>200000</v>
      </c>
      <c r="G77" s="47">
        <f>700000-200000</f>
        <v>500000</v>
      </c>
      <c r="H77" s="53"/>
    </row>
    <row r="78" spans="1:8" s="12" customFormat="1" ht="28.5">
      <c r="A78" s="19" t="s">
        <v>7</v>
      </c>
      <c r="B78" s="20" t="s">
        <v>21</v>
      </c>
      <c r="C78" s="50" t="s">
        <v>51</v>
      </c>
      <c r="D78" s="41">
        <v>2510845</v>
      </c>
      <c r="E78" s="42"/>
      <c r="F78" s="41"/>
      <c r="G78" s="41">
        <v>1980845</v>
      </c>
      <c r="H78" s="53"/>
    </row>
    <row r="79" spans="1:8" s="12" customFormat="1" ht="28.5">
      <c r="A79" s="19" t="s">
        <v>7</v>
      </c>
      <c r="B79" s="20" t="s">
        <v>21</v>
      </c>
      <c r="C79" s="50" t="s">
        <v>105</v>
      </c>
      <c r="D79" s="41">
        <v>700000</v>
      </c>
      <c r="E79" s="42"/>
      <c r="F79" s="41"/>
      <c r="G79" s="47">
        <v>700000</v>
      </c>
      <c r="H79" s="53"/>
    </row>
    <row r="80" spans="1:8" s="12" customFormat="1" ht="28.5">
      <c r="A80" s="19" t="s">
        <v>7</v>
      </c>
      <c r="B80" s="20" t="s">
        <v>21</v>
      </c>
      <c r="C80" s="50" t="s">
        <v>76</v>
      </c>
      <c r="D80" s="41">
        <v>208000</v>
      </c>
      <c r="E80" s="42">
        <f>100-(F80/D80)*100</f>
        <v>96.15384615384616</v>
      </c>
      <c r="F80" s="41">
        <f>D80-G80</f>
        <v>8000</v>
      </c>
      <c r="G80" s="47">
        <v>200000</v>
      </c>
      <c r="H80" s="53"/>
    </row>
    <row r="81" spans="1:8" s="12" customFormat="1" ht="28.5">
      <c r="A81" s="19" t="s">
        <v>7</v>
      </c>
      <c r="B81" s="20" t="s">
        <v>21</v>
      </c>
      <c r="C81" s="50" t="s">
        <v>79</v>
      </c>
      <c r="D81" s="41">
        <v>400000</v>
      </c>
      <c r="E81" s="42"/>
      <c r="F81" s="41"/>
      <c r="G81" s="47">
        <v>400000</v>
      </c>
      <c r="H81" s="53"/>
    </row>
    <row r="82" spans="1:8" s="22" customFormat="1" ht="30">
      <c r="A82" s="4" t="s">
        <v>31</v>
      </c>
      <c r="B82" s="43" t="s">
        <v>29</v>
      </c>
      <c r="C82" s="43"/>
      <c r="D82" s="40">
        <f>SUM(D83:D86)</f>
        <v>15031000</v>
      </c>
      <c r="E82" s="40"/>
      <c r="F82" s="40">
        <f>SUM(F83:F86)</f>
        <v>10069000</v>
      </c>
      <c r="G82" s="40">
        <f>SUM(G83:G86)</f>
        <v>3113600</v>
      </c>
      <c r="H82" s="58"/>
    </row>
    <row r="83" spans="1:8" s="38" customFormat="1" ht="28.5">
      <c r="A83" s="19" t="s">
        <v>7</v>
      </c>
      <c r="B83" s="20" t="s">
        <v>21</v>
      </c>
      <c r="C83" s="50" t="s">
        <v>77</v>
      </c>
      <c r="D83" s="41">
        <v>4201000</v>
      </c>
      <c r="E83" s="42">
        <f>100-(F83/D83)*100</f>
        <v>39.0859319209712</v>
      </c>
      <c r="F83" s="41">
        <v>2559000</v>
      </c>
      <c r="G83" s="41">
        <v>1000000</v>
      </c>
      <c r="H83" s="61"/>
    </row>
    <row r="84" spans="1:8" s="38" customFormat="1" ht="28.5">
      <c r="A84" s="19" t="s">
        <v>7</v>
      </c>
      <c r="B84" s="20" t="s">
        <v>21</v>
      </c>
      <c r="C84" s="50" t="s">
        <v>101</v>
      </c>
      <c r="D84" s="41">
        <v>120000</v>
      </c>
      <c r="E84" s="42"/>
      <c r="F84" s="41"/>
      <c r="G84" s="47">
        <v>120000</v>
      </c>
      <c r="H84" s="61"/>
    </row>
    <row r="85" spans="1:8" s="38" customFormat="1" ht="28.5">
      <c r="A85" s="19" t="s">
        <v>9</v>
      </c>
      <c r="B85" s="20" t="s">
        <v>24</v>
      </c>
      <c r="C85" s="50" t="s">
        <v>74</v>
      </c>
      <c r="D85" s="41">
        <v>2200000</v>
      </c>
      <c r="E85" s="42"/>
      <c r="F85" s="41"/>
      <c r="G85" s="41">
        <v>993600</v>
      </c>
      <c r="H85" s="61"/>
    </row>
    <row r="86" spans="1:8" s="38" customFormat="1" ht="28.5">
      <c r="A86" s="19" t="s">
        <v>9</v>
      </c>
      <c r="B86" s="20" t="s">
        <v>24</v>
      </c>
      <c r="C86" s="50" t="s">
        <v>107</v>
      </c>
      <c r="D86" s="41">
        <v>8510000</v>
      </c>
      <c r="E86" s="42">
        <f>100-(F86/D86)*100</f>
        <v>11.750881316098699</v>
      </c>
      <c r="F86" s="41">
        <f>D86-G86</f>
        <v>7510000</v>
      </c>
      <c r="G86" s="41">
        <v>1000000</v>
      </c>
      <c r="H86" s="61"/>
    </row>
    <row r="87" spans="1:8" s="22" customFormat="1" ht="27.75" customHeight="1">
      <c r="A87" s="13" t="s">
        <v>47</v>
      </c>
      <c r="B87" s="14" t="s">
        <v>37</v>
      </c>
      <c r="C87" s="51"/>
      <c r="D87" s="40">
        <f>D88</f>
        <v>15046576</v>
      </c>
      <c r="E87" s="45"/>
      <c r="F87" s="40">
        <f>F88</f>
        <v>13127200</v>
      </c>
      <c r="G87" s="40">
        <f>G88</f>
        <v>1000000</v>
      </c>
      <c r="H87" s="58"/>
    </row>
    <row r="88" spans="1:8" s="38" customFormat="1" ht="14.25">
      <c r="A88" s="19" t="s">
        <v>7</v>
      </c>
      <c r="B88" s="20" t="s">
        <v>21</v>
      </c>
      <c r="C88" s="50" t="s">
        <v>38</v>
      </c>
      <c r="D88" s="41">
        <v>15046576</v>
      </c>
      <c r="E88" s="42">
        <f>100-(F88/D88)*100</f>
        <v>12.756231052167621</v>
      </c>
      <c r="F88" s="41">
        <f>D88-G88-169876-749500</f>
        <v>13127200</v>
      </c>
      <c r="G88" s="47">
        <v>1000000</v>
      </c>
      <c r="H88" s="61"/>
    </row>
    <row r="89" spans="1:8" s="16" customFormat="1" ht="14.25" customHeight="1">
      <c r="A89" s="13"/>
      <c r="B89" s="14"/>
      <c r="C89" s="14" t="s">
        <v>23</v>
      </c>
      <c r="D89" s="40">
        <f>D13+D14+D48+D58+D71+D75+D82+D87</f>
        <v>2442696804</v>
      </c>
      <c r="E89" s="40"/>
      <c r="F89" s="40">
        <f>F13+F14+F48+F58+F71+F75+F82+F87</f>
        <v>1614975037</v>
      </c>
      <c r="G89" s="40">
        <f>G13+G14+G48+G58+G71+G75+G82+G87</f>
        <v>348870000</v>
      </c>
      <c r="H89" s="57"/>
    </row>
    <row r="90" spans="1:7" ht="18" customHeight="1">
      <c r="A90" s="24"/>
      <c r="B90" s="25"/>
      <c r="C90" s="26"/>
      <c r="D90" s="27"/>
      <c r="E90" s="28"/>
      <c r="F90" s="27"/>
      <c r="G90" s="56"/>
    </row>
    <row r="91" spans="1:8" s="7" customFormat="1" ht="20.25">
      <c r="A91" s="29" t="s">
        <v>0</v>
      </c>
      <c r="B91" s="30"/>
      <c r="D91" s="31" t="s">
        <v>49</v>
      </c>
      <c r="E91" s="32"/>
      <c r="F91" s="31"/>
      <c r="G91" s="33"/>
      <c r="H91" s="59"/>
    </row>
    <row r="92" spans="1:6" ht="12.75">
      <c r="A92" s="34"/>
      <c r="B92" s="35"/>
      <c r="D92" s="10"/>
      <c r="E92" s="36"/>
      <c r="F92" s="37"/>
    </row>
    <row r="95" spans="7:8" s="39" customFormat="1" ht="18.75">
      <c r="G95" s="48"/>
      <c r="H95" s="60"/>
    </row>
    <row r="96" s="39" customFormat="1" ht="18.75">
      <c r="H96" s="60"/>
    </row>
    <row r="97" s="39" customFormat="1" ht="18.75">
      <c r="H97" s="60"/>
    </row>
    <row r="98" spans="7:8" s="39" customFormat="1" ht="18.75">
      <c r="G98" s="52"/>
      <c r="H98" s="60"/>
    </row>
    <row r="99" s="39" customFormat="1" ht="18.75">
      <c r="H99" s="60"/>
    </row>
    <row r="100" s="39" customFormat="1" ht="18.75">
      <c r="H100" s="60"/>
    </row>
    <row r="101" s="39" customFormat="1" ht="18.75">
      <c r="H101" s="60"/>
    </row>
    <row r="102" s="39" customFormat="1" ht="18.75">
      <c r="H102" s="60"/>
    </row>
  </sheetData>
  <mergeCells count="7">
    <mergeCell ref="G11:G12"/>
    <mergeCell ref="A5:F5"/>
    <mergeCell ref="A6:F6"/>
    <mergeCell ref="C11:C12"/>
    <mergeCell ref="E11:E12"/>
    <mergeCell ref="D11:D12"/>
    <mergeCell ref="F11:F12"/>
  </mergeCells>
  <printOptions/>
  <pageMargins left="0.7874015748031497" right="0.3937007874015748" top="1.1811023622047245" bottom="0.7086614173228347" header="0.5118110236220472" footer="0.5118110236220472"/>
  <pageSetup fitToHeight="2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 copy</dc:creator>
  <cp:keywords/>
  <dc:description/>
  <cp:lastModifiedBy>Ткачук С.В.</cp:lastModifiedBy>
  <cp:lastPrinted>2007-03-12T07:36:51Z</cp:lastPrinted>
  <dcterms:created xsi:type="dcterms:W3CDTF">2002-10-18T10:57:55Z</dcterms:created>
  <dcterms:modified xsi:type="dcterms:W3CDTF">2007-04-10T13:33:00Z</dcterms:modified>
  <cp:category/>
  <cp:version/>
  <cp:contentType/>
  <cp:contentStatus/>
</cp:coreProperties>
</file>