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270" windowWidth="7500" windowHeight="8670" activeTab="0"/>
  </bookViews>
  <sheets>
    <sheet name="дод № 7 ( січень 2005) (2)" sheetId="1" r:id="rId1"/>
  </sheets>
  <definedNames>
    <definedName name="_xlnm.Print_Titles" localSheetId="0">'дод № 7 ( січень 2005) (2)'!$11:$12</definedName>
    <definedName name="_xlnm.Print_Area" localSheetId="0">'дод № 7 ( січень 2005) (2)'!$A$1:$K$64</definedName>
  </definedNames>
  <calcPr fullCalcOnLoad="1"/>
</workbook>
</file>

<file path=xl/sharedStrings.xml><?xml version="1.0" encoding="utf-8"?>
<sst xmlns="http://schemas.openxmlformats.org/spreadsheetml/2006/main" count="135" uniqueCount="72">
  <si>
    <t>Секретар ради</t>
  </si>
  <si>
    <t>тис.грн.</t>
  </si>
  <si>
    <t>до рішення міської ради</t>
  </si>
  <si>
    <t>Назва головного розпорядника коштів</t>
  </si>
  <si>
    <t>У т.ч.на погашення заборгованості, що утворилася на початок року</t>
  </si>
  <si>
    <t>І.І.Наливайко</t>
  </si>
  <si>
    <t>___________ № ______</t>
  </si>
  <si>
    <t xml:space="preserve">будуть проводитися за рахунок коштів бюджету розвитку </t>
  </si>
  <si>
    <t>Головне економічне управління міської ради</t>
  </si>
  <si>
    <t>Виконавчий комітет міської ради</t>
  </si>
  <si>
    <t xml:space="preserve">Реконструкція стадіону по вул. Валерія Лобановського </t>
  </si>
  <si>
    <t xml:space="preserve">Перелік об'єктів, видатки на які у 2005 році </t>
  </si>
  <si>
    <t>150101</t>
  </si>
  <si>
    <t>180409</t>
  </si>
  <si>
    <t>150122</t>
  </si>
  <si>
    <t>150121</t>
  </si>
  <si>
    <t>Завершення газифікації сел. Верхня Хортиця по вул. Шушенська, Сковороди, Зачиняєва в Ленінському районі</t>
  </si>
  <si>
    <t>Газопровід низького тиску сел Карантинка, проектні роботи та початок 3-ї черги</t>
  </si>
  <si>
    <t>Будівництво газопроводу до стадіону по вул. Богдана Хмельницького</t>
  </si>
  <si>
    <t>грн.</t>
  </si>
  <si>
    <t>Реконструкція вул. Космічної від пр. Леніна до Південного ринку (проектні роботи)</t>
  </si>
  <si>
    <t>Придбання в комунальну власність міста дитячого садка № 277 ВАТ "Запорізький абразивний комбінат" за адресою по вул.Кузнецова буд 38а</t>
  </si>
  <si>
    <t>Будівництво міського діагностичного центру при пологовому будинку № 1 по вул. Артема (проектні та будівельні роботи)</t>
  </si>
  <si>
    <t>Ліквідація аварійного стану каналізаційного колектору КНС -23 по вул. Кремлівській</t>
  </si>
  <si>
    <t>Реконструкція районної поліклініки ім. 8-Березня м.Запоріжжя (Комунарський  район)</t>
  </si>
  <si>
    <t xml:space="preserve">Реконструкція центральної районної лікарні № 1 м.Запоріжжя (Жовтневий район) </t>
  </si>
  <si>
    <t>Реконструкція вул. 40 Років Радянської України (проектні роботи та будівництво)</t>
  </si>
  <si>
    <t xml:space="preserve">Газифікація О.Хортиця </t>
  </si>
  <si>
    <t>Будівництво електропідстанції на сел Сонячне</t>
  </si>
  <si>
    <t>Реконструкція пр. Леніна від вул. Леонова до пр. Металургів</t>
  </si>
  <si>
    <t>Реконструкція проспекту Леніна від пр. Металургів до вул. Лермонтова (ділянка від вул. Миру до вул. Лермонтова)</t>
  </si>
  <si>
    <t>Реконструкція дитячої поліклініки (Комунарський  та Шевченківський райони)</t>
  </si>
  <si>
    <t>Будівництво автомобільної дороги від Прибережної магістралі до житлового масиву "Південний"</t>
  </si>
  <si>
    <t xml:space="preserve">Додаток 7   </t>
  </si>
  <si>
    <t>КВК</t>
  </si>
  <si>
    <t>КТКВ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</si>
  <si>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</si>
  <si>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</si>
  <si>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</si>
  <si>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</si>
  <si>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</si>
  <si>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080</t>
  </si>
  <si>
    <t>Управління комунального господарства міської ради</t>
  </si>
  <si>
    <t>Управління житлового господарства міської ради</t>
  </si>
  <si>
    <t>230</t>
  </si>
  <si>
    <t>006</t>
  </si>
  <si>
    <t>Капітальні вкладення</t>
  </si>
  <si>
    <t xml:space="preserve">Капітальні вкладення </t>
  </si>
  <si>
    <t>Всього</t>
  </si>
  <si>
    <t>Внески у статутний фонд комунального підприємства "ЕЛУАШ"</t>
  </si>
  <si>
    <t>Інвестиційні проекти</t>
  </si>
  <si>
    <t>Заходи з упередження аварій та запобігання техногенних катастроф у житлово-комунальному господарстві та на інших аварійних об'єктіх комунальної власності</t>
  </si>
  <si>
    <t>Реконструкція мереж зовнішнього освітлення згідно Програми "Світло 2005 "</t>
  </si>
  <si>
    <t>Будівництво двох  44-квартирних житлових будинків на сел. Павло-Кічкас (відселення з ветхих бараків)</t>
  </si>
  <si>
    <t>Будівництво автотранспортної магістралі через р. Дніпро у м. Запоріжжя</t>
  </si>
  <si>
    <t xml:space="preserve">Реконструкція вул. Рекордної (проектні роботи та будівництво) </t>
  </si>
  <si>
    <t>Завершення будівництва вул. Калнишевського, Дорошенко, Рубана (зовнішнє освітлення та дороги)</t>
  </si>
  <si>
    <t xml:space="preserve"> Реконструкція котельні загальноосвітньої школи № 52 в Шевченківськомй районі</t>
  </si>
  <si>
    <t>Будівництво колектору від вул. Кремлівської до вул. Істоміна (проектні роботи)</t>
  </si>
  <si>
    <t>Ліквідація аварійного стану ливневого прохідного колектору на трасі залізниці Москва-Сімферополь (район вул. Космічної)</t>
  </si>
  <si>
    <t xml:space="preserve">Упередження аварійного стану газопроводу високого тиску в заплаві вул. Кремлівської </t>
  </si>
  <si>
    <t>Газифікація сел "Мостоотряд - 7" (проектні роботи та будівництво)</t>
  </si>
  <si>
    <t>Ліквідація передаварійного стану шляхопроводу по пр. Металургів (проектні та будівельні роботи)</t>
  </si>
  <si>
    <t>Розширення і реконструкція центральних каналізаційних очисних споруд Лівого берега (ЦОС -1) м.Запоріжжя по "Програмі інвестицій та розвитку системи водопостачання та очищення води в м.Запоріжжя"</t>
  </si>
  <si>
    <t xml:space="preserve">Реконструкція  алеї Бойової Слави </t>
  </si>
  <si>
    <t>Внески органів місцевого самоврядування у статутні фонди суб'єктів підприємницької діяльності</t>
  </si>
  <si>
    <t>Погашення основної суми боргу за  запозичення у формі випуску облігацій внутрішньої місцевої позики</t>
  </si>
  <si>
    <t>Реконструкція вул. Лермонтова від вул. Заводської до вул. Набережної</t>
  </si>
  <si>
    <t>Будівництво мостового переходу через залізницю в районі вул. Анголенко та автодороги по вул. Залізничній</t>
  </si>
  <si>
    <t>Реконструкція вул. Лобановсього,  Б.Хмельницького, Трегубенко (проектні та будівельні роботи)</t>
  </si>
  <si>
    <t>Переобладання та перепланування гуртожитків, які є об'єктами комунальної власності міста Запоріжжя</t>
  </si>
  <si>
    <t>083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</si>
</sst>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8">
    <font>
      <sz val="10"/>
      <name val="Arial Cyr"/>
      <family val="0"/>
    </font>
    <font>
      <b/>
      <sz val="10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7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right" wrapText="1"/>
    </xf>
    <xf numFmtId="173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right" wrapText="1"/>
    </xf>
    <xf numFmtId="173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72" fontId="6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70" zoomScaleNormal="70" workbookViewId="0" topLeftCell="A1">
      <pane xSplit="2" ySplit="12" topLeftCell="C3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34" sqref="C34"/>
    </sheetView>
  </sheetViews>
  <sheetFormatPr defaultColWidth="9.00390625" defaultRowHeight="12.75"/>
  <cols>
    <col min="1" max="1" width="9.75390625" style="1" customWidth="1"/>
    <col min="2" max="2" width="34.00390625" style="1" customWidth="1"/>
    <col min="3" max="3" width="80.00390625" style="1" customWidth="1"/>
    <col min="4" max="4" width="14.125" style="1" customWidth="1"/>
    <col min="5" max="5" width="15.125" style="1" customWidth="1"/>
    <col min="6" max="6" width="16.25390625" style="1" customWidth="1"/>
    <col min="7" max="7" width="12.625" style="1" customWidth="1"/>
    <col min="8" max="8" width="19.875" style="1" hidden="1" customWidth="1"/>
    <col min="9" max="9" width="11.00390625" style="1" customWidth="1"/>
    <col min="10" max="16" width="9.125" style="1" customWidth="1"/>
    <col min="17" max="17" width="9.875" style="1" bestFit="1" customWidth="1"/>
    <col min="18" max="16384" width="9.125" style="1" customWidth="1"/>
  </cols>
  <sheetData>
    <row r="1" spans="5:6" ht="20.25">
      <c r="E1" s="2" t="s">
        <v>33</v>
      </c>
      <c r="F1" s="2"/>
    </row>
    <row r="2" spans="5:6" ht="20.25">
      <c r="E2" s="2" t="s">
        <v>2</v>
      </c>
      <c r="F2" s="2"/>
    </row>
    <row r="3" spans="5:6" ht="20.25">
      <c r="E3" s="2" t="s">
        <v>6</v>
      </c>
      <c r="F3" s="2"/>
    </row>
    <row r="5" spans="1:8" ht="18">
      <c r="A5" s="52" t="s">
        <v>11</v>
      </c>
      <c r="B5" s="52"/>
      <c r="C5" s="52"/>
      <c r="D5" s="52"/>
      <c r="E5" s="52"/>
      <c r="F5" s="52"/>
      <c r="G5" s="52"/>
      <c r="H5" s="52"/>
    </row>
    <row r="6" spans="1:8" ht="18">
      <c r="A6" s="52" t="s">
        <v>7</v>
      </c>
      <c r="B6" s="52"/>
      <c r="C6" s="52"/>
      <c r="D6" s="52"/>
      <c r="E6" s="52"/>
      <c r="F6" s="52"/>
      <c r="G6" s="52"/>
      <c r="H6" s="52"/>
    </row>
    <row r="7" spans="1:8" ht="18">
      <c r="A7" s="23"/>
      <c r="B7" s="23"/>
      <c r="C7" s="23"/>
      <c r="D7" s="23"/>
      <c r="E7" s="23"/>
      <c r="F7" s="23"/>
      <c r="G7" s="23"/>
      <c r="H7" s="23"/>
    </row>
    <row r="8" spans="1:8" ht="12.75">
      <c r="A8" s="3"/>
      <c r="B8" s="3"/>
      <c r="C8" s="3"/>
      <c r="D8" s="3"/>
      <c r="E8" s="3"/>
      <c r="F8" s="3"/>
      <c r="G8" s="3" t="s">
        <v>19</v>
      </c>
      <c r="H8" s="4" t="s">
        <v>19</v>
      </c>
    </row>
    <row r="9" spans="1:8" ht="12.75" hidden="1">
      <c r="A9" s="3"/>
      <c r="B9" s="3"/>
      <c r="C9" s="3"/>
      <c r="D9" s="3"/>
      <c r="E9" s="3"/>
      <c r="F9" s="3"/>
      <c r="G9" s="3"/>
      <c r="H9" s="3"/>
    </row>
    <row r="10" spans="1:8" ht="12.75" hidden="1">
      <c r="A10" s="3"/>
      <c r="B10" s="3"/>
      <c r="C10" s="3"/>
      <c r="D10" s="3"/>
      <c r="E10" s="3"/>
      <c r="F10" s="3"/>
      <c r="G10" s="3"/>
      <c r="H10" s="5" t="s">
        <v>1</v>
      </c>
    </row>
    <row r="11" spans="1:8" s="24" customFormat="1" ht="112.5" customHeight="1">
      <c r="A11" s="21" t="s">
        <v>34</v>
      </c>
      <c r="B11" s="22" t="s">
        <v>3</v>
      </c>
      <c r="C11" s="53" t="s">
        <v>36</v>
      </c>
      <c r="D11" s="53" t="s">
        <v>37</v>
      </c>
      <c r="E11" s="53" t="s">
        <v>38</v>
      </c>
      <c r="F11" s="53" t="s">
        <v>39</v>
      </c>
      <c r="G11" s="53" t="s">
        <v>40</v>
      </c>
      <c r="H11" s="53" t="s">
        <v>4</v>
      </c>
    </row>
    <row r="12" spans="1:8" s="24" customFormat="1" ht="33.75" customHeight="1">
      <c r="A12" s="21" t="s">
        <v>35</v>
      </c>
      <c r="B12" s="22" t="s">
        <v>35</v>
      </c>
      <c r="C12" s="54"/>
      <c r="D12" s="54"/>
      <c r="E12" s="54"/>
      <c r="F12" s="54"/>
      <c r="G12" s="54"/>
      <c r="H12" s="54"/>
    </row>
    <row r="13" spans="1:8" s="31" customFormat="1" ht="30">
      <c r="A13" s="25"/>
      <c r="B13" s="26"/>
      <c r="C13" s="27" t="s">
        <v>66</v>
      </c>
      <c r="D13" s="28">
        <v>12000000</v>
      </c>
      <c r="E13" s="29"/>
      <c r="F13" s="28"/>
      <c r="G13" s="30">
        <v>12000000</v>
      </c>
      <c r="H13" s="30"/>
    </row>
    <row r="14" spans="1:8" s="31" customFormat="1" ht="30">
      <c r="A14" s="25" t="s">
        <v>44</v>
      </c>
      <c r="B14" s="26" t="s">
        <v>8</v>
      </c>
      <c r="C14" s="32"/>
      <c r="D14" s="30">
        <f>SUM(D15:D36)</f>
        <v>2065023000</v>
      </c>
      <c r="E14" s="33"/>
      <c r="F14" s="30">
        <f>SUM(F15:F36)</f>
        <v>1903979167</v>
      </c>
      <c r="G14" s="30">
        <f>SUM(G15:G36)</f>
        <v>32113833</v>
      </c>
      <c r="H14" s="30"/>
    </row>
    <row r="15" spans="1:8" s="24" customFormat="1" ht="14.25">
      <c r="A15" s="34" t="s">
        <v>12</v>
      </c>
      <c r="B15" s="35" t="s">
        <v>46</v>
      </c>
      <c r="C15" s="36" t="s">
        <v>10</v>
      </c>
      <c r="D15" s="37">
        <v>89546000</v>
      </c>
      <c r="E15" s="38">
        <f>100-((69873000-25000000)/89546000*100)</f>
        <v>49.88832555334688</v>
      </c>
      <c r="F15" s="37">
        <f>69873000-25000000</f>
        <v>44873000</v>
      </c>
      <c r="G15" s="39">
        <v>25000000</v>
      </c>
      <c r="H15" s="39"/>
    </row>
    <row r="16" spans="1:8" s="24" customFormat="1" ht="14.25">
      <c r="A16" s="34" t="s">
        <v>12</v>
      </c>
      <c r="B16" s="35" t="s">
        <v>46</v>
      </c>
      <c r="C16" s="36" t="s">
        <v>54</v>
      </c>
      <c r="D16" s="37">
        <v>1903613000</v>
      </c>
      <c r="E16" s="38">
        <f>100-((1799613000-1000000)/1903613000*100)</f>
        <v>5.515827008956137</v>
      </c>
      <c r="F16" s="37">
        <f>1799613000-1000000</f>
        <v>1798613000</v>
      </c>
      <c r="G16" s="39">
        <v>1000000</v>
      </c>
      <c r="H16" s="39"/>
    </row>
    <row r="17" spans="1:8" s="24" customFormat="1" ht="28.5">
      <c r="A17" s="34" t="s">
        <v>12</v>
      </c>
      <c r="B17" s="35" t="s">
        <v>46</v>
      </c>
      <c r="C17" s="36" t="s">
        <v>68</v>
      </c>
      <c r="D17" s="37">
        <v>37000000</v>
      </c>
      <c r="E17" s="38">
        <f>100-((36800000-2500000)/37000000*100)</f>
        <v>7.297297297297305</v>
      </c>
      <c r="F17" s="37">
        <f>36800000-1500000-1000000</f>
        <v>34300000</v>
      </c>
      <c r="G17" s="39">
        <f>1500000+1000000</f>
        <v>2500000</v>
      </c>
      <c r="H17" s="39"/>
    </row>
    <row r="18" spans="1:8" s="24" customFormat="1" ht="28.5">
      <c r="A18" s="34" t="s">
        <v>12</v>
      </c>
      <c r="B18" s="35" t="s">
        <v>46</v>
      </c>
      <c r="C18" s="36" t="s">
        <v>56</v>
      </c>
      <c r="D18" s="37">
        <v>350000</v>
      </c>
      <c r="E18" s="38"/>
      <c r="F18" s="37"/>
      <c r="G18" s="40">
        <v>350000</v>
      </c>
      <c r="H18" s="39"/>
    </row>
    <row r="19" spans="1:8" s="24" customFormat="1" ht="28.5">
      <c r="A19" s="34" t="s">
        <v>12</v>
      </c>
      <c r="B19" s="35" t="s">
        <v>46</v>
      </c>
      <c r="C19" s="36" t="s">
        <v>69</v>
      </c>
      <c r="D19" s="37">
        <v>400000</v>
      </c>
      <c r="E19" s="38"/>
      <c r="F19" s="37"/>
      <c r="G19" s="40">
        <v>400000</v>
      </c>
      <c r="H19" s="39"/>
    </row>
    <row r="20" spans="1:8" s="24" customFormat="1" ht="28.5">
      <c r="A20" s="34" t="s">
        <v>12</v>
      </c>
      <c r="B20" s="35" t="s">
        <v>46</v>
      </c>
      <c r="C20" s="36" t="s">
        <v>58</v>
      </c>
      <c r="D20" s="37">
        <v>100000</v>
      </c>
      <c r="E20" s="38"/>
      <c r="F20" s="37"/>
      <c r="G20" s="40">
        <v>100000</v>
      </c>
      <c r="H20" s="39"/>
    </row>
    <row r="21" spans="1:8" s="24" customFormat="1" ht="28.5">
      <c r="A21" s="34" t="s">
        <v>12</v>
      </c>
      <c r="B21" s="35" t="s">
        <v>46</v>
      </c>
      <c r="C21" s="36" t="s">
        <v>59</v>
      </c>
      <c r="D21" s="37">
        <v>350000</v>
      </c>
      <c r="E21" s="38"/>
      <c r="F21" s="37"/>
      <c r="G21" s="40">
        <v>350000</v>
      </c>
      <c r="H21" s="39"/>
    </row>
    <row r="22" spans="1:8" s="24" customFormat="1" ht="14.25">
      <c r="A22" s="34" t="s">
        <v>12</v>
      </c>
      <c r="B22" s="35" t="s">
        <v>46</v>
      </c>
      <c r="C22" s="36" t="s">
        <v>18</v>
      </c>
      <c r="D22" s="37">
        <v>100000</v>
      </c>
      <c r="E22" s="38"/>
      <c r="F22" s="37"/>
      <c r="G22" s="40">
        <v>100000</v>
      </c>
      <c r="H22" s="39"/>
    </row>
    <row r="23" spans="1:8" s="24" customFormat="1" ht="14.25">
      <c r="A23" s="34" t="s">
        <v>12</v>
      </c>
      <c r="B23" s="35" t="s">
        <v>46</v>
      </c>
      <c r="C23" s="36" t="s">
        <v>27</v>
      </c>
      <c r="D23" s="37">
        <v>480000</v>
      </c>
      <c r="E23" s="38">
        <f>100-((480000-200000)/480000*100)</f>
        <v>41.666666666666664</v>
      </c>
      <c r="F23" s="37">
        <f>480000-200000</f>
        <v>280000</v>
      </c>
      <c r="G23" s="40">
        <v>200000</v>
      </c>
      <c r="H23" s="39"/>
    </row>
    <row r="24" spans="1:8" s="24" customFormat="1" ht="14.25">
      <c r="A24" s="34" t="s">
        <v>12</v>
      </c>
      <c r="B24" s="35" t="s">
        <v>46</v>
      </c>
      <c r="C24" s="36" t="s">
        <v>61</v>
      </c>
      <c r="D24" s="37">
        <v>149000</v>
      </c>
      <c r="E24" s="38"/>
      <c r="F24" s="37"/>
      <c r="G24" s="40">
        <v>149000</v>
      </c>
      <c r="H24" s="39"/>
    </row>
    <row r="25" spans="1:8" s="24" customFormat="1" ht="14.25">
      <c r="A25" s="34" t="s">
        <v>12</v>
      </c>
      <c r="B25" s="35" t="s">
        <v>46</v>
      </c>
      <c r="C25" s="36" t="s">
        <v>28</v>
      </c>
      <c r="D25" s="37">
        <v>280000</v>
      </c>
      <c r="E25" s="38"/>
      <c r="F25" s="37"/>
      <c r="G25" s="40">
        <v>280000</v>
      </c>
      <c r="H25" s="39"/>
    </row>
    <row r="26" spans="1:8" s="24" customFormat="1" ht="28.5">
      <c r="A26" s="34" t="s">
        <v>14</v>
      </c>
      <c r="B26" s="35" t="s">
        <v>50</v>
      </c>
      <c r="C26" s="36" t="s">
        <v>16</v>
      </c>
      <c r="D26" s="37">
        <v>1125000</v>
      </c>
      <c r="E26" s="38">
        <f>100-((1125000-180000)/1125000*100)</f>
        <v>16</v>
      </c>
      <c r="F26" s="37">
        <f>1125000-180000</f>
        <v>945000</v>
      </c>
      <c r="G26" s="39">
        <v>180000</v>
      </c>
      <c r="H26" s="39"/>
    </row>
    <row r="27" spans="1:8" s="24" customFormat="1" ht="28.5">
      <c r="A27" s="34" t="s">
        <v>14</v>
      </c>
      <c r="B27" s="35" t="s">
        <v>50</v>
      </c>
      <c r="C27" s="36" t="s">
        <v>17</v>
      </c>
      <c r="D27" s="37">
        <v>300000</v>
      </c>
      <c r="E27" s="38">
        <f>100-((300000-5000)/300000*100)</f>
        <v>1.6666666666666714</v>
      </c>
      <c r="F27" s="37">
        <v>250000</v>
      </c>
      <c r="G27" s="39">
        <v>50000</v>
      </c>
      <c r="H27" s="39"/>
    </row>
    <row r="28" spans="1:8" s="24" customFormat="1" ht="28.5">
      <c r="A28" s="34" t="s">
        <v>14</v>
      </c>
      <c r="B28" s="35" t="s">
        <v>50</v>
      </c>
      <c r="C28" s="36" t="s">
        <v>25</v>
      </c>
      <c r="D28" s="37">
        <v>595400</v>
      </c>
      <c r="E28" s="38">
        <f>100-((115400-19233)/595400*100)</f>
        <v>83.84833725226738</v>
      </c>
      <c r="F28" s="37">
        <f>(115400-19233)</f>
        <v>96167</v>
      </c>
      <c r="G28" s="40">
        <v>19233</v>
      </c>
      <c r="H28" s="39"/>
    </row>
    <row r="29" spans="1:8" s="24" customFormat="1" ht="28.5">
      <c r="A29" s="34" t="s">
        <v>14</v>
      </c>
      <c r="B29" s="35" t="s">
        <v>50</v>
      </c>
      <c r="C29" s="36" t="s">
        <v>24</v>
      </c>
      <c r="D29" s="37">
        <v>427400</v>
      </c>
      <c r="E29" s="38">
        <f>100-((187400-31233)/427400*100)</f>
        <v>63.46116050538137</v>
      </c>
      <c r="F29" s="37">
        <f>(187400-31233)</f>
        <v>156167</v>
      </c>
      <c r="G29" s="40">
        <v>31233</v>
      </c>
      <c r="H29" s="39"/>
    </row>
    <row r="30" spans="1:8" s="24" customFormat="1" ht="14.25">
      <c r="A30" s="34" t="s">
        <v>14</v>
      </c>
      <c r="B30" s="35" t="s">
        <v>50</v>
      </c>
      <c r="C30" s="36" t="s">
        <v>31</v>
      </c>
      <c r="D30" s="37">
        <v>1634200</v>
      </c>
      <c r="E30" s="38">
        <f>100-((1154200-192367)/1634200*100)</f>
        <v>41.14349528821442</v>
      </c>
      <c r="F30" s="37">
        <f>1154200-192367</f>
        <v>961833</v>
      </c>
      <c r="G30" s="40">
        <v>192367</v>
      </c>
      <c r="H30" s="39"/>
    </row>
    <row r="31" spans="1:8" s="24" customFormat="1" ht="28.5">
      <c r="A31" s="34" t="s">
        <v>14</v>
      </c>
      <c r="B31" s="35" t="s">
        <v>50</v>
      </c>
      <c r="C31" s="36" t="s">
        <v>53</v>
      </c>
      <c r="D31" s="37">
        <v>16866000</v>
      </c>
      <c r="E31" s="38">
        <f>100-((13516000-560000)/16866000*100)</f>
        <v>23.1827344954346</v>
      </c>
      <c r="F31" s="37">
        <f>(13516000-560000)</f>
        <v>12956000</v>
      </c>
      <c r="G31" s="40">
        <v>560000</v>
      </c>
      <c r="H31" s="39"/>
    </row>
    <row r="32" spans="1:8" s="24" customFormat="1" ht="28.5">
      <c r="A32" s="34" t="s">
        <v>14</v>
      </c>
      <c r="B32" s="35" t="s">
        <v>50</v>
      </c>
      <c r="C32" s="36" t="s">
        <v>22</v>
      </c>
      <c r="D32" s="37">
        <v>7970000</v>
      </c>
      <c r="E32" s="38">
        <f>100-((7970000-300000)/7970000*100)</f>
        <v>3.764115432873268</v>
      </c>
      <c r="F32" s="37">
        <f>7970000-300000</f>
        <v>7670000</v>
      </c>
      <c r="G32" s="40">
        <v>300000</v>
      </c>
      <c r="H32" s="39"/>
    </row>
    <row r="33" spans="1:8" s="24" customFormat="1" ht="85.5">
      <c r="A33" s="34" t="s">
        <v>15</v>
      </c>
      <c r="B33" s="35" t="s">
        <v>51</v>
      </c>
      <c r="C33" s="36" t="s">
        <v>60</v>
      </c>
      <c r="D33" s="37">
        <v>625000</v>
      </c>
      <c r="E33" s="38">
        <f>100-((625000-100000)/625000*100)</f>
        <v>16</v>
      </c>
      <c r="F33" s="37">
        <f>625000-100000</f>
        <v>525000</v>
      </c>
      <c r="G33" s="40">
        <v>100000</v>
      </c>
      <c r="H33" s="39"/>
    </row>
    <row r="34" spans="1:8" s="24" customFormat="1" ht="85.5">
      <c r="A34" s="34" t="s">
        <v>15</v>
      </c>
      <c r="B34" s="35" t="s">
        <v>51</v>
      </c>
      <c r="C34" s="36" t="s">
        <v>57</v>
      </c>
      <c r="D34" s="37">
        <v>897000</v>
      </c>
      <c r="E34" s="38">
        <f>100-((840000-92000)/897000*100)</f>
        <v>16.610925306577485</v>
      </c>
      <c r="F34" s="37">
        <f>840000-92000</f>
        <v>748000</v>
      </c>
      <c r="G34" s="40">
        <v>92000</v>
      </c>
      <c r="H34" s="39"/>
    </row>
    <row r="35" spans="1:8" s="24" customFormat="1" ht="85.5">
      <c r="A35" s="34" t="s">
        <v>15</v>
      </c>
      <c r="B35" s="35" t="s">
        <v>51</v>
      </c>
      <c r="C35" s="41" t="s">
        <v>62</v>
      </c>
      <c r="D35" s="37">
        <v>675000</v>
      </c>
      <c r="E35" s="38">
        <f>100-((675000-60000)/675000*100)</f>
        <v>8.888888888888886</v>
      </c>
      <c r="F35" s="37">
        <f>675000-60000</f>
        <v>615000</v>
      </c>
      <c r="G35" s="40">
        <v>60000</v>
      </c>
      <c r="H35" s="39"/>
    </row>
    <row r="36" spans="1:8" s="24" customFormat="1" ht="85.5">
      <c r="A36" s="34" t="s">
        <v>15</v>
      </c>
      <c r="B36" s="35" t="s">
        <v>51</v>
      </c>
      <c r="C36" s="41" t="s">
        <v>23</v>
      </c>
      <c r="D36" s="37">
        <v>1540000</v>
      </c>
      <c r="E36" s="38">
        <f>100-((1090000-100000)/1540000*100)</f>
        <v>35.71428571428571</v>
      </c>
      <c r="F36" s="37">
        <f>1090000-100000</f>
        <v>990000</v>
      </c>
      <c r="G36" s="40">
        <v>100000</v>
      </c>
      <c r="H36" s="39"/>
    </row>
    <row r="37" spans="1:8" s="31" customFormat="1" ht="30">
      <c r="A37" s="25" t="s">
        <v>71</v>
      </c>
      <c r="B37" s="42" t="s">
        <v>42</v>
      </c>
      <c r="C37" s="43"/>
      <c r="D37" s="30">
        <f>SUM(D38:D47)</f>
        <v>61575000</v>
      </c>
      <c r="E37" s="44"/>
      <c r="F37" s="30">
        <f>SUM(F38:F47)</f>
        <v>28079000</v>
      </c>
      <c r="G37" s="30">
        <f>SUM(G38:G47)</f>
        <v>25200000</v>
      </c>
      <c r="H37" s="30"/>
    </row>
    <row r="38" spans="1:8" s="24" customFormat="1" ht="28.5">
      <c r="A38" s="34" t="s">
        <v>12</v>
      </c>
      <c r="B38" s="35" t="s">
        <v>46</v>
      </c>
      <c r="C38" s="36" t="s">
        <v>32</v>
      </c>
      <c r="D38" s="37">
        <v>4475000</v>
      </c>
      <c r="E38" s="38">
        <f>100-((3500000-2000000)/4475000*100)</f>
        <v>66.4804469273743</v>
      </c>
      <c r="F38" s="37">
        <f>3500000-2000000</f>
        <v>1500000</v>
      </c>
      <c r="G38" s="39">
        <v>2000000</v>
      </c>
      <c r="H38" s="39"/>
    </row>
    <row r="39" spans="1:8" s="24" customFormat="1" ht="14.25">
      <c r="A39" s="34" t="s">
        <v>12</v>
      </c>
      <c r="B39" s="35" t="s">
        <v>46</v>
      </c>
      <c r="C39" s="36" t="s">
        <v>64</v>
      </c>
      <c r="D39" s="37">
        <v>900000</v>
      </c>
      <c r="E39" s="38"/>
      <c r="F39" s="37"/>
      <c r="G39" s="39">
        <v>900000</v>
      </c>
      <c r="H39" s="39"/>
    </row>
    <row r="40" spans="1:8" s="24" customFormat="1" ht="28.5">
      <c r="A40" s="34" t="s">
        <v>12</v>
      </c>
      <c r="B40" s="35" t="s">
        <v>46</v>
      </c>
      <c r="C40" s="36" t="s">
        <v>30</v>
      </c>
      <c r="D40" s="40">
        <v>21200000</v>
      </c>
      <c r="E40" s="45">
        <f>100-((14000000-6000000)/21200000*100)</f>
        <v>62.264150943396224</v>
      </c>
      <c r="F40" s="40">
        <f>14000000-6000000</f>
        <v>8000000</v>
      </c>
      <c r="G40" s="39">
        <v>6000000</v>
      </c>
      <c r="H40" s="39"/>
    </row>
    <row r="41" spans="1:8" s="24" customFormat="1" ht="14.25">
      <c r="A41" s="34" t="s">
        <v>12</v>
      </c>
      <c r="B41" s="35" t="s">
        <v>46</v>
      </c>
      <c r="C41" s="36" t="s">
        <v>29</v>
      </c>
      <c r="D41" s="40">
        <v>1500000</v>
      </c>
      <c r="E41" s="46"/>
      <c r="F41" s="40"/>
      <c r="G41" s="39">
        <v>1500000</v>
      </c>
      <c r="H41" s="39"/>
    </row>
    <row r="42" spans="1:8" s="24" customFormat="1" ht="14.25">
      <c r="A42" s="34" t="s">
        <v>12</v>
      </c>
      <c r="B42" s="35" t="s">
        <v>46</v>
      </c>
      <c r="C42" s="36" t="s">
        <v>52</v>
      </c>
      <c r="D42" s="40">
        <v>3500000</v>
      </c>
      <c r="E42" s="46"/>
      <c r="F42" s="40"/>
      <c r="G42" s="39">
        <v>3500000</v>
      </c>
      <c r="H42" s="39"/>
    </row>
    <row r="43" spans="1:8" s="24" customFormat="1" ht="28.5">
      <c r="A43" s="34" t="s">
        <v>12</v>
      </c>
      <c r="B43" s="35" t="s">
        <v>46</v>
      </c>
      <c r="C43" s="36" t="s">
        <v>20</v>
      </c>
      <c r="D43" s="40">
        <v>2500000</v>
      </c>
      <c r="E43" s="45">
        <f>100-((2379000-300000)/2500000*100)</f>
        <v>16.840000000000003</v>
      </c>
      <c r="F43" s="40">
        <f>2379000-300000</f>
        <v>2079000</v>
      </c>
      <c r="G43" s="39">
        <v>300000</v>
      </c>
      <c r="H43" s="39"/>
    </row>
    <row r="44" spans="1:8" s="24" customFormat="1" ht="28.5">
      <c r="A44" s="34" t="s">
        <v>12</v>
      </c>
      <c r="B44" s="35" t="s">
        <v>46</v>
      </c>
      <c r="C44" s="36" t="s">
        <v>26</v>
      </c>
      <c r="D44" s="40">
        <v>2500000</v>
      </c>
      <c r="E44" s="45">
        <f>100-((2500000-800000)/2500000*100)</f>
        <v>32</v>
      </c>
      <c r="F44" s="40">
        <f>2500000-800000</f>
        <v>1700000</v>
      </c>
      <c r="G44" s="39">
        <f>1800000-1000000</f>
        <v>800000</v>
      </c>
      <c r="H44" s="39"/>
    </row>
    <row r="45" spans="1:8" s="24" customFormat="1" ht="14.25">
      <c r="A45" s="34" t="s">
        <v>12</v>
      </c>
      <c r="B45" s="35" t="s">
        <v>46</v>
      </c>
      <c r="C45" s="36" t="s">
        <v>67</v>
      </c>
      <c r="D45" s="40">
        <v>12500000</v>
      </c>
      <c r="E45" s="45">
        <f>100-((12500000-2000000)/12500000*100)</f>
        <v>16</v>
      </c>
      <c r="F45" s="40">
        <f>12500000-2000000</f>
        <v>10500000</v>
      </c>
      <c r="G45" s="39">
        <v>2000000</v>
      </c>
      <c r="H45" s="39"/>
    </row>
    <row r="46" spans="1:8" s="24" customFormat="1" ht="14.25">
      <c r="A46" s="34" t="s">
        <v>14</v>
      </c>
      <c r="B46" s="35" t="s">
        <v>50</v>
      </c>
      <c r="C46" s="36" t="s">
        <v>55</v>
      </c>
      <c r="D46" s="37">
        <v>4500000</v>
      </c>
      <c r="E46" s="38">
        <f>100-((4500000-200000)/4500000*100)</f>
        <v>4.444444444444443</v>
      </c>
      <c r="F46" s="37">
        <f>4500000-200000</f>
        <v>4300000</v>
      </c>
      <c r="G46" s="47">
        <v>200000</v>
      </c>
      <c r="H46" s="39"/>
    </row>
    <row r="47" spans="1:8" s="24" customFormat="1" ht="57">
      <c r="A47" s="34" t="s">
        <v>13</v>
      </c>
      <c r="B47" s="35" t="s">
        <v>65</v>
      </c>
      <c r="C47" s="48" t="s">
        <v>49</v>
      </c>
      <c r="D47" s="37">
        <v>8000000</v>
      </c>
      <c r="E47" s="38"/>
      <c r="F47" s="37"/>
      <c r="G47" s="47">
        <v>8000000</v>
      </c>
      <c r="H47" s="39"/>
    </row>
    <row r="48" spans="1:8" s="31" customFormat="1" ht="30">
      <c r="A48" s="25" t="s">
        <v>41</v>
      </c>
      <c r="B48" s="26" t="s">
        <v>43</v>
      </c>
      <c r="C48" s="43"/>
      <c r="D48" s="49">
        <f>SUM(D49)</f>
        <v>5084700</v>
      </c>
      <c r="E48" s="44"/>
      <c r="F48" s="49">
        <f>SUM(F49)</f>
        <v>4304700</v>
      </c>
      <c r="G48" s="49">
        <f>SUM(G49)</f>
        <v>780000</v>
      </c>
      <c r="H48" s="30"/>
    </row>
    <row r="49" spans="1:8" s="24" customFormat="1" ht="28.5">
      <c r="A49" s="34" t="s">
        <v>12</v>
      </c>
      <c r="B49" s="35" t="s">
        <v>47</v>
      </c>
      <c r="C49" s="41" t="s">
        <v>70</v>
      </c>
      <c r="D49" s="37">
        <v>5084700</v>
      </c>
      <c r="E49" s="38">
        <f>100-((4304700/5084700)*100)</f>
        <v>15.340138061242541</v>
      </c>
      <c r="F49" s="37">
        <f>D49-G49</f>
        <v>4304700</v>
      </c>
      <c r="G49" s="39">
        <v>780000</v>
      </c>
      <c r="H49" s="39"/>
    </row>
    <row r="50" spans="1:8" s="31" customFormat="1" ht="30">
      <c r="A50" s="25" t="s">
        <v>45</v>
      </c>
      <c r="B50" s="26" t="s">
        <v>9</v>
      </c>
      <c r="C50" s="32"/>
      <c r="D50" s="50">
        <f>SUM(D51:D52)</f>
        <v>6067542</v>
      </c>
      <c r="E50" s="44"/>
      <c r="F50" s="50">
        <f>SUM(F51:F52)</f>
        <v>1369800</v>
      </c>
      <c r="G50" s="50">
        <f>SUM(G51:G52)</f>
        <v>3339548</v>
      </c>
      <c r="H50" s="30"/>
    </row>
    <row r="51" spans="1:8" s="24" customFormat="1" ht="28.5">
      <c r="A51" s="34" t="s">
        <v>12</v>
      </c>
      <c r="B51" s="35" t="s">
        <v>46</v>
      </c>
      <c r="C51" s="36" t="s">
        <v>21</v>
      </c>
      <c r="D51" s="40">
        <v>1697742</v>
      </c>
      <c r="E51" s="38"/>
      <c r="F51" s="37"/>
      <c r="G51" s="39">
        <v>339548</v>
      </c>
      <c r="H51" s="39"/>
    </row>
    <row r="52" spans="1:8" s="24" customFormat="1" ht="42.75">
      <c r="A52" s="34" t="s">
        <v>12</v>
      </c>
      <c r="B52" s="35" t="s">
        <v>46</v>
      </c>
      <c r="C52" s="41" t="s">
        <v>63</v>
      </c>
      <c r="D52" s="37">
        <v>4369800</v>
      </c>
      <c r="E52" s="38">
        <f>100-((1369800/4369800)*100)</f>
        <v>68.6530275985171</v>
      </c>
      <c r="F52" s="37">
        <f>D52-G52</f>
        <v>1369800</v>
      </c>
      <c r="G52" s="39">
        <v>3000000</v>
      </c>
      <c r="H52" s="39"/>
    </row>
    <row r="53" spans="1:8" s="31" customFormat="1" ht="15">
      <c r="A53" s="25"/>
      <c r="B53" s="26"/>
      <c r="C53" s="51" t="s">
        <v>48</v>
      </c>
      <c r="D53" s="49">
        <f>D13+D14+D37+D48+D50</f>
        <v>2149750242</v>
      </c>
      <c r="E53" s="44"/>
      <c r="F53" s="49">
        <f>F13+F14+F37+F48+F50</f>
        <v>1937732667</v>
      </c>
      <c r="G53" s="49">
        <f>G13+G14+G37+G48+G50</f>
        <v>73433381</v>
      </c>
      <c r="H53" s="30"/>
    </row>
    <row r="54" spans="1:8" ht="12.75">
      <c r="A54" s="7"/>
      <c r="B54" s="12"/>
      <c r="C54" s="6"/>
      <c r="D54" s="18"/>
      <c r="E54" s="15"/>
      <c r="F54" s="18"/>
      <c r="G54" s="10"/>
      <c r="H54" s="10"/>
    </row>
    <row r="55" spans="1:8" s="2" customFormat="1" ht="20.25">
      <c r="A55" s="9" t="s">
        <v>0</v>
      </c>
      <c r="B55" s="14"/>
      <c r="D55" s="20"/>
      <c r="E55" s="17"/>
      <c r="F55" s="20"/>
      <c r="G55" s="11" t="s">
        <v>5</v>
      </c>
      <c r="H55" s="11"/>
    </row>
    <row r="56" spans="1:8" ht="12.75">
      <c r="A56" s="8"/>
      <c r="B56" s="13"/>
      <c r="D56" s="4"/>
      <c r="E56" s="16"/>
      <c r="F56" s="19"/>
      <c r="G56" s="4"/>
      <c r="H56" s="4"/>
    </row>
    <row r="57" spans="1:8" ht="12.75">
      <c r="A57" s="8"/>
      <c r="B57" s="13"/>
      <c r="D57" s="4"/>
      <c r="E57" s="16"/>
      <c r="F57" s="19"/>
      <c r="G57" s="4"/>
      <c r="H57" s="4"/>
    </row>
    <row r="58" spans="1:8" ht="12.75">
      <c r="A58" s="8"/>
      <c r="B58" s="13"/>
      <c r="D58" s="4"/>
      <c r="E58" s="4"/>
      <c r="F58" s="19"/>
      <c r="G58" s="4"/>
      <c r="H58" s="4"/>
    </row>
    <row r="59" spans="1:8" ht="12.75">
      <c r="A59" s="8"/>
      <c r="B59" s="13"/>
      <c r="D59" s="4"/>
      <c r="E59" s="4"/>
      <c r="F59" s="19"/>
      <c r="G59" s="4"/>
      <c r="H59" s="4"/>
    </row>
    <row r="60" spans="1:8" ht="12.75">
      <c r="A60" s="8"/>
      <c r="B60" s="13"/>
      <c r="D60" s="4"/>
      <c r="E60" s="4"/>
      <c r="F60" s="19"/>
      <c r="G60" s="4"/>
      <c r="H60" s="4"/>
    </row>
    <row r="61" spans="1:8" ht="12.75">
      <c r="A61" s="8"/>
      <c r="B61" s="13"/>
      <c r="D61" s="4"/>
      <c r="E61" s="4"/>
      <c r="F61" s="19"/>
      <c r="G61" s="4"/>
      <c r="H61" s="4"/>
    </row>
    <row r="62" spans="1:8" ht="12.75">
      <c r="A62" s="8"/>
      <c r="B62" s="13"/>
      <c r="D62" s="4"/>
      <c r="E62" s="4"/>
      <c r="F62" s="19"/>
      <c r="G62" s="4"/>
      <c r="H62" s="4"/>
    </row>
    <row r="63" spans="1:8" ht="12.75">
      <c r="A63" s="8"/>
      <c r="B63" s="13"/>
      <c r="D63" s="4"/>
      <c r="E63" s="4"/>
      <c r="F63" s="19"/>
      <c r="G63" s="4"/>
      <c r="H63" s="4"/>
    </row>
    <row r="64" spans="1:8" ht="12.75">
      <c r="A64" s="8"/>
      <c r="D64" s="4"/>
      <c r="E64" s="4"/>
      <c r="F64" s="19"/>
      <c r="G64" s="4"/>
      <c r="H64" s="4"/>
    </row>
    <row r="65" spans="1:8" ht="12.75">
      <c r="A65" s="8"/>
      <c r="D65" s="4"/>
      <c r="E65" s="4"/>
      <c r="F65" s="19"/>
      <c r="G65" s="4"/>
      <c r="H65" s="4"/>
    </row>
    <row r="66" spans="1:8" ht="12.75">
      <c r="A66" s="8"/>
      <c r="D66" s="4"/>
      <c r="E66" s="4"/>
      <c r="F66" s="19"/>
      <c r="G66" s="4"/>
      <c r="H66" s="4"/>
    </row>
    <row r="67" spans="1:8" ht="12.75">
      <c r="A67" s="8"/>
      <c r="D67" s="4"/>
      <c r="E67" s="4"/>
      <c r="F67" s="19"/>
      <c r="G67" s="4"/>
      <c r="H67" s="4"/>
    </row>
    <row r="68" spans="1:8" ht="12.75">
      <c r="A68" s="8"/>
      <c r="D68" s="4"/>
      <c r="E68" s="4"/>
      <c r="F68" s="19"/>
      <c r="G68" s="4"/>
      <c r="H68" s="4"/>
    </row>
    <row r="69" spans="1:8" ht="12.75">
      <c r="A69" s="8"/>
      <c r="D69" s="4"/>
      <c r="E69" s="4"/>
      <c r="F69" s="19"/>
      <c r="G69" s="4"/>
      <c r="H69" s="4"/>
    </row>
    <row r="70" spans="1:8" ht="12.75">
      <c r="A70" s="8"/>
      <c r="D70" s="4"/>
      <c r="E70" s="4"/>
      <c r="F70" s="19"/>
      <c r="G70" s="4"/>
      <c r="H70" s="4"/>
    </row>
    <row r="71" spans="1:8" ht="12.75">
      <c r="A71" s="8"/>
      <c r="D71" s="4"/>
      <c r="E71" s="4"/>
      <c r="F71" s="19"/>
      <c r="G71" s="4"/>
      <c r="H71" s="4"/>
    </row>
    <row r="72" spans="1:8" ht="12.75">
      <c r="A72" s="8"/>
      <c r="D72" s="4"/>
      <c r="E72" s="4"/>
      <c r="F72" s="19"/>
      <c r="G72" s="4"/>
      <c r="H72" s="4"/>
    </row>
    <row r="73" spans="1:8" ht="12.75">
      <c r="A73" s="8"/>
      <c r="D73" s="4"/>
      <c r="E73" s="4"/>
      <c r="F73" s="19"/>
      <c r="G73" s="4"/>
      <c r="H73" s="4"/>
    </row>
    <row r="74" spans="1:8" ht="12.75">
      <c r="A74" s="8"/>
      <c r="D74" s="4"/>
      <c r="E74" s="4"/>
      <c r="F74" s="19"/>
      <c r="G74" s="4"/>
      <c r="H74" s="4"/>
    </row>
    <row r="75" spans="1:8" ht="12.75">
      <c r="A75" s="8"/>
      <c r="D75" s="4"/>
      <c r="E75" s="4"/>
      <c r="F75" s="19"/>
      <c r="G75" s="4"/>
      <c r="H75" s="4"/>
    </row>
    <row r="76" spans="1:8" ht="12.75">
      <c r="A76" s="8"/>
      <c r="D76" s="4"/>
      <c r="E76" s="4"/>
      <c r="F76" s="19"/>
      <c r="G76" s="4"/>
      <c r="H76" s="4"/>
    </row>
    <row r="77" spans="1:8" ht="12.75">
      <c r="A77" s="8"/>
      <c r="D77" s="4"/>
      <c r="E77" s="4"/>
      <c r="F77" s="19"/>
      <c r="G77" s="4"/>
      <c r="H77" s="4"/>
    </row>
    <row r="78" spans="1:8" ht="12.75">
      <c r="A78" s="8"/>
      <c r="D78" s="4"/>
      <c r="E78" s="4"/>
      <c r="F78" s="19"/>
      <c r="G78" s="4"/>
      <c r="H78" s="4"/>
    </row>
    <row r="79" spans="1:8" ht="12.75">
      <c r="A79" s="8"/>
      <c r="D79" s="4"/>
      <c r="E79" s="4"/>
      <c r="F79" s="19"/>
      <c r="G79" s="4"/>
      <c r="H79" s="4"/>
    </row>
    <row r="80" spans="1:8" ht="12.75">
      <c r="A80" s="8"/>
      <c r="D80" s="4"/>
      <c r="E80" s="4"/>
      <c r="F80" s="19"/>
      <c r="G80" s="4"/>
      <c r="H80" s="4"/>
    </row>
    <row r="81" spans="1:8" ht="12.75">
      <c r="A81" s="8"/>
      <c r="D81" s="4"/>
      <c r="E81" s="4"/>
      <c r="F81" s="4"/>
      <c r="G81" s="4"/>
      <c r="H81" s="4"/>
    </row>
    <row r="82" spans="1:8" ht="12.75">
      <c r="A82" s="8"/>
      <c r="D82" s="4"/>
      <c r="E82" s="4"/>
      <c r="F82" s="4"/>
      <c r="G82" s="4"/>
      <c r="H82" s="4"/>
    </row>
    <row r="83" spans="1:8" ht="12.75">
      <c r="A83" s="8"/>
      <c r="D83" s="4"/>
      <c r="E83" s="4"/>
      <c r="F83" s="4"/>
      <c r="G83" s="4"/>
      <c r="H83" s="4"/>
    </row>
    <row r="84" spans="1:8" ht="12.75">
      <c r="A84" s="8"/>
      <c r="D84" s="4"/>
      <c r="E84" s="4"/>
      <c r="F84" s="4"/>
      <c r="G84" s="4"/>
      <c r="H84" s="4"/>
    </row>
    <row r="85" spans="1:8" ht="12.75">
      <c r="A85" s="8"/>
      <c r="D85" s="4"/>
      <c r="E85" s="4"/>
      <c r="F85" s="4"/>
      <c r="G85" s="4"/>
      <c r="H85" s="4"/>
    </row>
    <row r="86" spans="1:8" ht="12.75">
      <c r="A86" s="8"/>
      <c r="D86" s="4"/>
      <c r="E86" s="4"/>
      <c r="F86" s="4"/>
      <c r="G86" s="4"/>
      <c r="H86" s="4"/>
    </row>
    <row r="87" spans="1:8" ht="12.75">
      <c r="A87" s="8"/>
      <c r="D87" s="4"/>
      <c r="E87" s="4"/>
      <c r="F87" s="4"/>
      <c r="G87" s="4"/>
      <c r="H87" s="4"/>
    </row>
    <row r="88" spans="1:8" ht="12.75">
      <c r="A88" s="8"/>
      <c r="D88" s="4"/>
      <c r="E88" s="4"/>
      <c r="F88" s="4"/>
      <c r="G88" s="4"/>
      <c r="H88" s="4"/>
    </row>
    <row r="89" spans="1:8" ht="12.75">
      <c r="A89" s="8"/>
      <c r="D89" s="4"/>
      <c r="E89" s="4"/>
      <c r="F89" s="4"/>
      <c r="G89" s="4"/>
      <c r="H89" s="4"/>
    </row>
    <row r="90" spans="1:8" ht="12.75">
      <c r="A90" s="8"/>
      <c r="D90" s="4"/>
      <c r="E90" s="4"/>
      <c r="F90" s="4"/>
      <c r="G90" s="4"/>
      <c r="H90" s="4"/>
    </row>
    <row r="91" spans="1:8" ht="12.75">
      <c r="A91" s="8"/>
      <c r="D91" s="4"/>
      <c r="E91" s="4"/>
      <c r="F91" s="4"/>
      <c r="G91" s="4"/>
      <c r="H91" s="4"/>
    </row>
    <row r="92" spans="1:8" ht="12.75">
      <c r="A92" s="8"/>
      <c r="D92" s="4"/>
      <c r="E92" s="4"/>
      <c r="F92" s="4"/>
      <c r="G92" s="4"/>
      <c r="H92" s="4"/>
    </row>
    <row r="93" spans="1:8" ht="12.75">
      <c r="A93" s="8"/>
      <c r="D93" s="4"/>
      <c r="E93" s="4"/>
      <c r="F93" s="4"/>
      <c r="G93" s="4"/>
      <c r="H93" s="4"/>
    </row>
    <row r="94" spans="1:8" ht="12.75">
      <c r="A94" s="8"/>
      <c r="D94" s="4"/>
      <c r="E94" s="4"/>
      <c r="F94" s="4"/>
      <c r="G94" s="4"/>
      <c r="H94" s="4"/>
    </row>
    <row r="95" spans="4:8" ht="12.75">
      <c r="D95" s="4"/>
      <c r="E95" s="4"/>
      <c r="F95" s="4"/>
      <c r="G95" s="4"/>
      <c r="H95" s="4"/>
    </row>
    <row r="96" spans="4:8" ht="12.75">
      <c r="D96" s="4"/>
      <c r="E96" s="4"/>
      <c r="F96" s="4"/>
      <c r="G96" s="4"/>
      <c r="H96" s="4"/>
    </row>
    <row r="97" spans="4:8" ht="12.75">
      <c r="D97" s="4"/>
      <c r="E97" s="4"/>
      <c r="F97" s="4"/>
      <c r="G97" s="4"/>
      <c r="H97" s="4"/>
    </row>
    <row r="98" spans="4:8" ht="12.75">
      <c r="D98" s="4"/>
      <c r="E98" s="4"/>
      <c r="F98" s="4"/>
      <c r="G98" s="4"/>
      <c r="H98" s="4"/>
    </row>
    <row r="99" spans="4:8" ht="12.75">
      <c r="D99" s="4"/>
      <c r="E99" s="4"/>
      <c r="F99" s="4"/>
      <c r="G99" s="4"/>
      <c r="H99" s="4"/>
    </row>
    <row r="100" spans="4:8" ht="12.75">
      <c r="D100" s="4"/>
      <c r="E100" s="4"/>
      <c r="F100" s="4"/>
      <c r="G100" s="4"/>
      <c r="H100" s="4"/>
    </row>
    <row r="101" spans="4:8" ht="12.75">
      <c r="D101" s="4"/>
      <c r="E101" s="4"/>
      <c r="F101" s="4"/>
      <c r="G101" s="4"/>
      <c r="H101" s="4"/>
    </row>
    <row r="102" spans="4:8" ht="12.75">
      <c r="D102" s="4"/>
      <c r="E102" s="4"/>
      <c r="F102" s="4"/>
      <c r="G102" s="4"/>
      <c r="H102" s="4"/>
    </row>
    <row r="103" spans="4:8" ht="12.75">
      <c r="D103" s="4"/>
      <c r="E103" s="4"/>
      <c r="F103" s="4"/>
      <c r="G103" s="4"/>
      <c r="H103" s="4"/>
    </row>
    <row r="104" spans="4:8" ht="12.75">
      <c r="D104" s="4"/>
      <c r="E104" s="4"/>
      <c r="F104" s="4"/>
      <c r="G104" s="4"/>
      <c r="H104" s="4"/>
    </row>
    <row r="105" spans="4:8" ht="12.75">
      <c r="D105" s="4"/>
      <c r="E105" s="4"/>
      <c r="F105" s="4"/>
      <c r="G105" s="4"/>
      <c r="H105" s="4"/>
    </row>
    <row r="106" spans="4:8" ht="12.75">
      <c r="D106" s="4"/>
      <c r="E106" s="4"/>
      <c r="F106" s="4"/>
      <c r="G106" s="4"/>
      <c r="H106" s="4"/>
    </row>
    <row r="107" spans="4:8" ht="12.75">
      <c r="D107" s="4"/>
      <c r="E107" s="4"/>
      <c r="F107" s="4"/>
      <c r="G107" s="4"/>
      <c r="H107" s="4"/>
    </row>
    <row r="108" spans="4:8" ht="12.75">
      <c r="D108" s="4"/>
      <c r="E108" s="4"/>
      <c r="F108" s="4"/>
      <c r="G108" s="4"/>
      <c r="H108" s="4"/>
    </row>
    <row r="109" spans="4:8" ht="12.75">
      <c r="D109" s="4"/>
      <c r="E109" s="4"/>
      <c r="F109" s="4"/>
      <c r="G109" s="4"/>
      <c r="H109" s="4"/>
    </row>
    <row r="110" spans="4:8" ht="12.75">
      <c r="D110" s="4"/>
      <c r="E110" s="4"/>
      <c r="F110" s="4"/>
      <c r="G110" s="4"/>
      <c r="H110" s="4"/>
    </row>
    <row r="111" spans="4:8" ht="12.75">
      <c r="D111" s="4"/>
      <c r="E111" s="4"/>
      <c r="F111" s="4"/>
      <c r="G111" s="4"/>
      <c r="H111" s="4"/>
    </row>
    <row r="112" spans="4:8" ht="12.75">
      <c r="D112" s="4"/>
      <c r="E112" s="4"/>
      <c r="F112" s="4"/>
      <c r="G112" s="4"/>
      <c r="H112" s="4"/>
    </row>
    <row r="113" spans="4:8" ht="12.75">
      <c r="D113" s="4"/>
      <c r="E113" s="4"/>
      <c r="F113" s="4"/>
      <c r="G113" s="4"/>
      <c r="H113" s="4"/>
    </row>
    <row r="114" spans="4:8" ht="12.75">
      <c r="D114" s="4"/>
      <c r="E114" s="4"/>
      <c r="F114" s="4"/>
      <c r="G114" s="4"/>
      <c r="H114" s="4"/>
    </row>
    <row r="115" spans="4:8" ht="12.75">
      <c r="D115" s="4"/>
      <c r="E115" s="4"/>
      <c r="F115" s="4"/>
      <c r="G115" s="4"/>
      <c r="H115" s="4"/>
    </row>
    <row r="116" spans="4:8" ht="12.75">
      <c r="D116" s="4"/>
      <c r="E116" s="4"/>
      <c r="F116" s="4"/>
      <c r="G116" s="4"/>
      <c r="H116" s="4"/>
    </row>
    <row r="117" spans="4:8" ht="12.75">
      <c r="D117" s="4"/>
      <c r="E117" s="4"/>
      <c r="F117" s="4"/>
      <c r="G117" s="4"/>
      <c r="H117" s="4"/>
    </row>
    <row r="118" spans="4:8" ht="12.75">
      <c r="D118" s="4"/>
      <c r="E118" s="4"/>
      <c r="F118" s="4"/>
      <c r="G118" s="4"/>
      <c r="H118" s="4"/>
    </row>
    <row r="119" spans="4:8" ht="12.75">
      <c r="D119" s="4"/>
      <c r="E119" s="4"/>
      <c r="F119" s="4"/>
      <c r="G119" s="4"/>
      <c r="H119" s="4"/>
    </row>
    <row r="120" spans="4:8" ht="12.75">
      <c r="D120" s="4"/>
      <c r="E120" s="4"/>
      <c r="F120" s="4"/>
      <c r="G120" s="4"/>
      <c r="H120" s="4"/>
    </row>
    <row r="121" spans="4:8" ht="12.75">
      <c r="D121" s="4"/>
      <c r="E121" s="4"/>
      <c r="F121" s="4"/>
      <c r="G121" s="4"/>
      <c r="H121" s="4"/>
    </row>
    <row r="122" spans="4:8" ht="12.75">
      <c r="D122" s="4"/>
      <c r="E122" s="4"/>
      <c r="F122" s="4"/>
      <c r="G122" s="4"/>
      <c r="H122" s="4"/>
    </row>
    <row r="123" spans="4:8" ht="12.75">
      <c r="D123" s="4"/>
      <c r="E123" s="4"/>
      <c r="F123" s="4"/>
      <c r="G123" s="4"/>
      <c r="H123" s="4"/>
    </row>
    <row r="124" spans="4:8" ht="12.75">
      <c r="D124" s="4"/>
      <c r="E124" s="4"/>
      <c r="F124" s="4"/>
      <c r="G124" s="4"/>
      <c r="H124" s="4"/>
    </row>
    <row r="125" spans="4:8" ht="12.75">
      <c r="D125" s="4"/>
      <c r="E125" s="4"/>
      <c r="F125" s="4"/>
      <c r="G125" s="4"/>
      <c r="H125" s="4"/>
    </row>
    <row r="126" spans="4:8" ht="12.75">
      <c r="D126" s="4"/>
      <c r="E126" s="4"/>
      <c r="F126" s="4"/>
      <c r="G126" s="4"/>
      <c r="H126" s="4"/>
    </row>
    <row r="127" spans="4:8" ht="12.75">
      <c r="D127" s="4"/>
      <c r="E127" s="4"/>
      <c r="F127" s="4"/>
      <c r="G127" s="4"/>
      <c r="H127" s="4"/>
    </row>
    <row r="128" spans="4:8" ht="12.75">
      <c r="D128" s="4"/>
      <c r="E128" s="4"/>
      <c r="F128" s="4"/>
      <c r="G128" s="4"/>
      <c r="H128" s="4"/>
    </row>
    <row r="129" spans="4:8" ht="12.75">
      <c r="D129" s="4"/>
      <c r="E129" s="4"/>
      <c r="F129" s="4"/>
      <c r="G129" s="4"/>
      <c r="H129" s="4"/>
    </row>
    <row r="130" spans="4:8" ht="12.75">
      <c r="D130" s="4"/>
      <c r="E130" s="4"/>
      <c r="F130" s="4"/>
      <c r="G130" s="4"/>
      <c r="H130" s="4"/>
    </row>
    <row r="131" spans="4:8" ht="12.75">
      <c r="D131" s="4"/>
      <c r="E131" s="4"/>
      <c r="F131" s="4"/>
      <c r="G131" s="4"/>
      <c r="H131" s="4"/>
    </row>
    <row r="132" spans="4:8" ht="12.75">
      <c r="D132" s="4"/>
      <c r="E132" s="4"/>
      <c r="F132" s="4"/>
      <c r="G132" s="4"/>
      <c r="H132" s="4"/>
    </row>
    <row r="133" spans="4:8" ht="12.75">
      <c r="D133" s="4"/>
      <c r="E133" s="4"/>
      <c r="F133" s="4"/>
      <c r="G133" s="4"/>
      <c r="H133" s="4"/>
    </row>
    <row r="134" spans="4:8" ht="12.75">
      <c r="D134" s="4"/>
      <c r="E134" s="4"/>
      <c r="F134" s="4"/>
      <c r="G134" s="4"/>
      <c r="H134" s="4"/>
    </row>
    <row r="135" spans="4:8" ht="12.75">
      <c r="D135" s="4"/>
      <c r="E135" s="4"/>
      <c r="F135" s="4"/>
      <c r="G135" s="4"/>
      <c r="H135" s="4"/>
    </row>
    <row r="136" spans="4:8" ht="12.75">
      <c r="D136" s="4"/>
      <c r="E136" s="4"/>
      <c r="F136" s="4"/>
      <c r="G136" s="4"/>
      <c r="H136" s="4"/>
    </row>
    <row r="137" spans="4:8" ht="12.75">
      <c r="D137" s="4"/>
      <c r="E137" s="4"/>
      <c r="F137" s="4"/>
      <c r="G137" s="4"/>
      <c r="H137" s="4"/>
    </row>
    <row r="138" spans="4:8" ht="12.75">
      <c r="D138" s="4"/>
      <c r="E138" s="4"/>
      <c r="F138" s="4"/>
      <c r="G138" s="4"/>
      <c r="H138" s="4"/>
    </row>
    <row r="139" spans="4:8" ht="12.75">
      <c r="D139" s="4"/>
      <c r="E139" s="4"/>
      <c r="F139" s="4"/>
      <c r="G139" s="4"/>
      <c r="H139" s="4"/>
    </row>
    <row r="140" spans="4:8" ht="12.75">
      <c r="D140" s="4"/>
      <c r="E140" s="4"/>
      <c r="F140" s="4"/>
      <c r="G140" s="4"/>
      <c r="H140" s="4"/>
    </row>
    <row r="141" spans="4:8" ht="12.75">
      <c r="D141" s="4"/>
      <c r="E141" s="4"/>
      <c r="F141" s="4"/>
      <c r="G141" s="4"/>
      <c r="H141" s="4"/>
    </row>
    <row r="142" spans="4:8" ht="12.75">
      <c r="D142" s="4"/>
      <c r="E142" s="4"/>
      <c r="F142" s="4"/>
      <c r="G142" s="4"/>
      <c r="H142" s="4"/>
    </row>
  </sheetData>
  <mergeCells count="8">
    <mergeCell ref="A5:H5"/>
    <mergeCell ref="A6:H6"/>
    <mergeCell ref="C11:C12"/>
    <mergeCell ref="E11:E12"/>
    <mergeCell ref="D11:D12"/>
    <mergeCell ref="F11:F12"/>
    <mergeCell ref="G11:G12"/>
    <mergeCell ref="H11:H12"/>
  </mergeCells>
  <printOptions/>
  <pageMargins left="0.7874015748031497" right="0.3937007874015748" top="1.1811023622047245" bottom="0.7874015748031497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 copy</dc:creator>
  <cp:keywords/>
  <dc:description/>
  <cp:lastModifiedBy>User</cp:lastModifiedBy>
  <cp:lastPrinted>2005-02-04T07:19:48Z</cp:lastPrinted>
  <dcterms:created xsi:type="dcterms:W3CDTF">2002-10-18T10:57:55Z</dcterms:created>
  <dcterms:modified xsi:type="dcterms:W3CDTF">2005-02-11T08:44:12Z</dcterms:modified>
  <cp:category/>
  <cp:version/>
  <cp:contentType/>
  <cp:contentStatus/>
</cp:coreProperties>
</file>