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GorSovet\ПРОЕКТЫ РЕШЕНИЙ\20 сессия 30.08.2017\решение 48\"/>
    </mc:Choice>
  </mc:AlternateContent>
  <bookViews>
    <workbookView xWindow="0" yWindow="0" windowWidth="28800" windowHeight="12330"/>
  </bookViews>
  <sheets>
    <sheet name="додаток 1.1.ДІБ" sheetId="4" r:id="rId1"/>
  </sheets>
  <definedNames>
    <definedName name="_xlnm.Print_Area" localSheetId="0">'додаток 1.1.ДІБ'!$A$1:$H$113</definedName>
  </definedNames>
  <calcPr calcId="162913" refMode="R1C1"/>
</workbook>
</file>

<file path=xl/calcChain.xml><?xml version="1.0" encoding="utf-8"?>
<calcChain xmlns="http://schemas.openxmlformats.org/spreadsheetml/2006/main">
  <c r="F20" i="4" l="1"/>
  <c r="F21" i="4"/>
  <c r="F59" i="4" l="1"/>
  <c r="F97" i="4" l="1"/>
  <c r="F80" i="4" l="1"/>
  <c r="F74" i="4"/>
  <c r="G78" i="4" l="1"/>
  <c r="G79" i="4"/>
  <c r="H78" i="4" l="1"/>
  <c r="E78" i="4" s="1"/>
  <c r="H79" i="4"/>
  <c r="E79" i="4" s="1"/>
  <c r="F24" i="4" l="1"/>
  <c r="F72" i="4"/>
  <c r="F71" i="4"/>
  <c r="F57" i="4"/>
  <c r="F81" i="4"/>
  <c r="F61" i="4"/>
  <c r="F64" i="4"/>
  <c r="F45" i="4"/>
  <c r="G46" i="4"/>
  <c r="H46" i="4" s="1"/>
  <c r="F35" i="4"/>
  <c r="F63" i="4"/>
  <c r="G83" i="4" l="1"/>
  <c r="H83" i="4" s="1"/>
  <c r="E46" i="4"/>
  <c r="F107" i="4"/>
  <c r="E83" i="4" l="1"/>
  <c r="E107" i="4"/>
  <c r="H106" i="4"/>
  <c r="G106" i="4"/>
  <c r="F106" i="4"/>
  <c r="E106" i="4" l="1"/>
  <c r="F60" i="4" l="1"/>
  <c r="G63" i="4" l="1"/>
  <c r="H63" i="4" s="1"/>
  <c r="F58" i="4"/>
  <c r="F65" i="4"/>
  <c r="F40" i="4"/>
  <c r="F36" i="4"/>
  <c r="E63" i="4" l="1"/>
  <c r="F30" i="4" l="1"/>
  <c r="F25" i="4" l="1"/>
  <c r="G80" i="4" l="1"/>
  <c r="H80" i="4" s="1"/>
  <c r="E80" i="4" l="1"/>
  <c r="F82" i="4" l="1"/>
  <c r="F43" i="4" l="1"/>
  <c r="F68" i="4" l="1"/>
  <c r="G98" i="4"/>
  <c r="F95" i="4"/>
  <c r="H98" i="4" l="1"/>
  <c r="E98" i="4" l="1"/>
  <c r="G97" i="4" l="1"/>
  <c r="H97" i="4" s="1"/>
  <c r="G69" i="4" l="1"/>
  <c r="H69" i="4" l="1"/>
  <c r="E69" i="4" l="1"/>
  <c r="F104" i="4" l="1"/>
  <c r="E97" i="4" l="1"/>
  <c r="F37" i="4" l="1"/>
  <c r="F42" i="4"/>
  <c r="G77" i="4"/>
  <c r="H77" i="4" s="1"/>
  <c r="E77" i="4" l="1"/>
  <c r="G81" i="4"/>
  <c r="H81" i="4" s="1"/>
  <c r="G75" i="4" l="1"/>
  <c r="G76" i="4"/>
  <c r="H76" i="4" s="1"/>
  <c r="E76" i="4" s="1"/>
  <c r="H75" i="4" l="1"/>
  <c r="G96" i="4"/>
  <c r="G95" i="4" s="1"/>
  <c r="F51" i="4"/>
  <c r="F26" i="4"/>
  <c r="H96" i="4" l="1"/>
  <c r="H95" i="4" s="1"/>
  <c r="E75" i="4"/>
  <c r="G74" i="4"/>
  <c r="E96" i="4" l="1"/>
  <c r="E95" i="4" s="1"/>
  <c r="H74" i="4"/>
  <c r="E74" i="4" s="1"/>
  <c r="G39" i="4" l="1"/>
  <c r="H39" i="4" s="1"/>
  <c r="E111" i="4"/>
  <c r="E110" i="4" s="1"/>
  <c r="F110" i="4"/>
  <c r="E39" i="4" l="1"/>
  <c r="F23" i="4"/>
  <c r="G26" i="4"/>
  <c r="H26" i="4" s="1"/>
  <c r="G27" i="4"/>
  <c r="G25" i="4"/>
  <c r="E26" i="4" l="1"/>
  <c r="H27" i="4"/>
  <c r="E27" i="4" s="1"/>
  <c r="F73" i="4"/>
  <c r="F70" i="4" s="1"/>
  <c r="H25" i="4"/>
  <c r="F17" i="4"/>
  <c r="H17" i="4"/>
  <c r="G17" i="4"/>
  <c r="E18" i="4"/>
  <c r="F56" i="4"/>
  <c r="G64" i="4"/>
  <c r="G82" i="4"/>
  <c r="G85" i="4"/>
  <c r="H85" i="4" s="1"/>
  <c r="E81" i="4"/>
  <c r="F87" i="4"/>
  <c r="G88" i="4"/>
  <c r="G89" i="4"/>
  <c r="G90" i="4"/>
  <c r="G21" i="4"/>
  <c r="H21" i="4" s="1"/>
  <c r="E21" i="4" s="1"/>
  <c r="G24" i="4"/>
  <c r="G86" i="4"/>
  <c r="G84" i="4"/>
  <c r="H84" i="4" s="1"/>
  <c r="E84" i="4" s="1"/>
  <c r="G33" i="4"/>
  <c r="H33" i="4" s="1"/>
  <c r="E33" i="4" s="1"/>
  <c r="G66" i="4"/>
  <c r="G72" i="4"/>
  <c r="H72" i="4" s="1"/>
  <c r="E72" i="4" s="1"/>
  <c r="G71" i="4"/>
  <c r="G58" i="4"/>
  <c r="H58" i="4" s="1"/>
  <c r="E58" i="4" s="1"/>
  <c r="G59" i="4"/>
  <c r="G60" i="4"/>
  <c r="H60" i="4" s="1"/>
  <c r="E60" i="4" s="1"/>
  <c r="G61" i="4"/>
  <c r="H61" i="4" s="1"/>
  <c r="G62" i="4"/>
  <c r="H62" i="4" s="1"/>
  <c r="E62" i="4" s="1"/>
  <c r="G65" i="4"/>
  <c r="G67" i="4"/>
  <c r="H67" i="4" s="1"/>
  <c r="E67" i="4" s="1"/>
  <c r="G68" i="4"/>
  <c r="H68" i="4" s="1"/>
  <c r="G53" i="4"/>
  <c r="H53" i="4" s="1"/>
  <c r="G55" i="4"/>
  <c r="H55" i="4" s="1"/>
  <c r="E55" i="4" s="1"/>
  <c r="G52" i="4"/>
  <c r="G47" i="4"/>
  <c r="G48" i="4"/>
  <c r="H48" i="4" s="1"/>
  <c r="E48" i="4" s="1"/>
  <c r="G49" i="4"/>
  <c r="G34" i="4"/>
  <c r="G35" i="4"/>
  <c r="H35" i="4" s="1"/>
  <c r="E35" i="4" s="1"/>
  <c r="G36" i="4"/>
  <c r="H36" i="4" s="1"/>
  <c r="G37" i="4"/>
  <c r="H37" i="4" s="1"/>
  <c r="E37" i="4" s="1"/>
  <c r="G38" i="4"/>
  <c r="H38" i="4" s="1"/>
  <c r="E38" i="4" s="1"/>
  <c r="G40" i="4"/>
  <c r="H40" i="4" s="1"/>
  <c r="E40" i="4" s="1"/>
  <c r="G41" i="4"/>
  <c r="H41" i="4" s="1"/>
  <c r="G42" i="4"/>
  <c r="H42" i="4" s="1"/>
  <c r="E42" i="4" s="1"/>
  <c r="G43" i="4"/>
  <c r="H43" i="4" s="1"/>
  <c r="E43" i="4" s="1"/>
  <c r="G32" i="4"/>
  <c r="H32" i="4" s="1"/>
  <c r="G31" i="4"/>
  <c r="H31" i="4" s="1"/>
  <c r="G30" i="4"/>
  <c r="H30" i="4" s="1"/>
  <c r="G104" i="4"/>
  <c r="G101" i="4"/>
  <c r="G100" i="4" s="1"/>
  <c r="G93" i="4"/>
  <c r="G92" i="4" s="1"/>
  <c r="G45" i="4"/>
  <c r="H45" i="4" s="1"/>
  <c r="E45" i="4" s="1"/>
  <c r="G50" i="4"/>
  <c r="H50" i="4" s="1"/>
  <c r="E50" i="4" s="1"/>
  <c r="G54" i="4"/>
  <c r="H54" i="4" s="1"/>
  <c r="F100" i="4"/>
  <c r="F103" i="4"/>
  <c r="F92" i="4"/>
  <c r="F44" i="4"/>
  <c r="F29" i="4"/>
  <c r="G23" i="4"/>
  <c r="F108" i="4" l="1"/>
  <c r="H90" i="4"/>
  <c r="E90" i="4" s="1"/>
  <c r="H104" i="4"/>
  <c r="H103" i="4" s="1"/>
  <c r="G103" i="4"/>
  <c r="G20" i="4"/>
  <c r="G87" i="4"/>
  <c r="H89" i="4" s="1"/>
  <c r="E89" i="4" s="1"/>
  <c r="G44" i="4"/>
  <c r="G51" i="4"/>
  <c r="H34" i="4"/>
  <c r="G29" i="4"/>
  <c r="H82" i="4"/>
  <c r="G73" i="4"/>
  <c r="H73" i="4" s="1"/>
  <c r="H86" i="4"/>
  <c r="E86" i="4" s="1"/>
  <c r="H88" i="4"/>
  <c r="E88" i="4" s="1"/>
  <c r="E32" i="4"/>
  <c r="E41" i="4"/>
  <c r="H101" i="4"/>
  <c r="E17" i="4"/>
  <c r="H93" i="4"/>
  <c r="E85" i="4"/>
  <c r="E54" i="4"/>
  <c r="E68" i="4"/>
  <c r="E61" i="4"/>
  <c r="H71" i="4"/>
  <c r="H65" i="4"/>
  <c r="E65" i="4" s="1"/>
  <c r="H24" i="4"/>
  <c r="E24" i="4" s="1"/>
  <c r="E25" i="4"/>
  <c r="H47" i="4"/>
  <c r="E36" i="4"/>
  <c r="E30" i="4"/>
  <c r="H64" i="4"/>
  <c r="E64" i="4" s="1"/>
  <c r="E31" i="4"/>
  <c r="H59" i="4"/>
  <c r="E59" i="4" s="1"/>
  <c r="G57" i="4"/>
  <c r="G56" i="4" s="1"/>
  <c r="H49" i="4"/>
  <c r="E49" i="4" s="1"/>
  <c r="H66" i="4"/>
  <c r="E66" i="4" s="1"/>
  <c r="H23" i="4"/>
  <c r="H20" i="4" s="1"/>
  <c r="H52" i="4"/>
  <c r="H51" i="4" s="1"/>
  <c r="E53" i="4"/>
  <c r="E104" i="4" l="1"/>
  <c r="G70" i="4"/>
  <c r="G108" i="4" s="1"/>
  <c r="H100" i="4"/>
  <c r="E100" i="4" s="1"/>
  <c r="H92" i="4"/>
  <c r="E92" i="4" s="1"/>
  <c r="H44" i="4"/>
  <c r="E44" i="4" s="1"/>
  <c r="E34" i="4"/>
  <c r="H29" i="4"/>
  <c r="E29" i="4" s="1"/>
  <c r="H87" i="4"/>
  <c r="E87" i="4" s="1"/>
  <c r="E82" i="4"/>
  <c r="H70" i="4"/>
  <c r="E70" i="4" s="1"/>
  <c r="E73" i="4"/>
  <c r="E103" i="4"/>
  <c r="E101" i="4"/>
  <c r="E93" i="4"/>
  <c r="E71" i="4"/>
  <c r="E23" i="4"/>
  <c r="E52" i="4"/>
  <c r="H57" i="4"/>
  <c r="H56" i="4" s="1"/>
  <c r="E47" i="4"/>
  <c r="H108" i="4" l="1"/>
  <c r="E20" i="4"/>
  <c r="E57" i="4"/>
  <c r="E56" i="4"/>
  <c r="E51" i="4" l="1"/>
  <c r="E108" i="4" s="1"/>
</calcChain>
</file>

<file path=xl/sharedStrings.xml><?xml version="1.0" encoding="utf-8"?>
<sst xmlns="http://schemas.openxmlformats.org/spreadsheetml/2006/main" count="136" uniqueCount="114">
  <si>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</si>
  <si>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</si>
  <si>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</si>
  <si>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</si>
  <si>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</si>
  <si>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</si>
  <si>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</si>
  <si>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бюджет міста</t>
  </si>
  <si>
    <t xml:space="preserve">нанесення дорожньої розмітки </t>
  </si>
  <si>
    <t xml:space="preserve">енергопостачання засобів регулювання дорожнього руху </t>
  </si>
  <si>
    <t xml:space="preserve">утримання міських фонтанів </t>
  </si>
  <si>
    <t>догляд за зеленими насадженнями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</si>
  <si>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</si>
  <si>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</si>
  <si>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утримання парків</t>
  </si>
  <si>
    <t xml:space="preserve">утримання міських пляжів 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</si>
  <si>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</si>
  <si>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</si>
  <si>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</si>
  <si>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</si>
  <si>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</si>
  <si>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</si>
  <si>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</si>
  <si>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</si>
  <si>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</si>
  <si>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Поточний ремонт об’єктів благоустрою, в тому числі: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</si>
  <si>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</si>
  <si>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</si>
  <si>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</si>
  <si>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Будівництво, реконструкція та капітальний ремонт об’єктів благоустрою,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</si>
  <si>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</si>
  <si>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</si>
  <si>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</si>
  <si>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</si>
  <si>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Прогнозні обсяги, тис.грн</t>
  </si>
  <si>
    <t>Реалізація заходів  щодо інвестиційного розвитку території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</si>
  <si>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</si>
  <si>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</si>
  <si>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</si>
  <si>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забезпечення  проектування, будівництва та реконструкції об'єктів</t>
  </si>
  <si>
    <t>освітлення міста</t>
  </si>
  <si>
    <t>поточний ремонт доріг</t>
  </si>
  <si>
    <t>поточний ремонт засобів регулювання дорожнього руху</t>
  </si>
  <si>
    <t>технічне обслуговування засобів регулювання дорожнього руху</t>
  </si>
  <si>
    <t>поховання померлих почесних громадян міста</t>
  </si>
  <si>
    <t>Поховання померлих почесних громадян міста, в тому числі:</t>
  </si>
  <si>
    <t>Поховання померлих безрідних і невідомих громадян міста</t>
  </si>
  <si>
    <t>Поховання померлих почесних громадян міста</t>
  </si>
  <si>
    <t>забезпечення  проектування, будівництва та реконструкції об'єктів транспортної інфраструктури</t>
  </si>
  <si>
    <t>встановлення малих архітектурних форм в парках та скверах</t>
  </si>
  <si>
    <t>ЗАТВЕРДЖЕНО</t>
  </si>
  <si>
    <t>Рішення міської ради</t>
  </si>
  <si>
    <t>поточний ремонт доріг приватного сектору</t>
  </si>
  <si>
    <t>експлуатація та утримання мостів</t>
  </si>
  <si>
    <t>Р.О. Пидорич</t>
  </si>
  <si>
    <t xml:space="preserve">обслуговування мобільних туалетних кабін </t>
  </si>
  <si>
    <t>внески у статутні капітали комунальних  підприємств міста (придбання спеціальної техніки), в тому числі:</t>
  </si>
  <si>
    <t>в тому числі за рахунок надходжень до спеціального фонду бюджету міста</t>
  </si>
  <si>
    <t xml:space="preserve">поточний ремонт тротуарів </t>
  </si>
  <si>
    <t>департамент інфраструктури та благоустрою міста Запорізької міської ради</t>
  </si>
  <si>
    <t xml:space="preserve">Благоустрій міста та розвиток інфраструктури </t>
  </si>
  <si>
    <t>експлуатація та утримання доріг</t>
  </si>
  <si>
    <t>з виконання Програми розвитку інфраструктури та комплексного благоустрою міста Запоріжжя на 2017-2019 роки</t>
  </si>
  <si>
    <t>До Програми розвитку інфраструктури та комплексного благоустрою міста Запоріжжя на 2017-2019 роки</t>
  </si>
  <si>
    <t>Додаток 1.1.</t>
  </si>
  <si>
    <t>влаштування пристроїв примусового зниження швидкості («лежачі поліцейські»)</t>
  </si>
  <si>
    <t>утримання громадських вбиралень (туалетів) та модульних туалетних кабін</t>
  </si>
  <si>
    <t>видалення несанкціонованих надписів типу «графіті» на об’єктах благоустрою (зафарбовування графіті)</t>
  </si>
  <si>
    <t xml:space="preserve">водопостачання та водовідведення громадських вбиралень (туалетів) та модульних туалетних кабін </t>
  </si>
  <si>
    <t>поточний ремонт та технічне обслуговування малих архітектурних форм парків, скверів та пляжів</t>
  </si>
  <si>
    <t>утримання мереж зливової каналізації (прочистка гідродинамічним методом)</t>
  </si>
  <si>
    <t>заміна та встановлення дорожніх знаків</t>
  </si>
  <si>
    <t>квіткове озеленення з використанням вертикальних конструкцій</t>
  </si>
  <si>
    <t>Проведення технічної інвентаризації та паспортизації об'єктів благоустрою</t>
  </si>
  <si>
    <t>інвентаризація земельних ділянок кладовищ</t>
  </si>
  <si>
    <t>інвентаризація земельних ділянок безгосподарних кладовищ</t>
  </si>
  <si>
    <t>паспортизація мостів</t>
  </si>
  <si>
    <t>капітальний ремонт фонтану</t>
  </si>
  <si>
    <t>встановлення та заміна павільонів очікування</t>
  </si>
  <si>
    <t>Керівництво і управління у сфері комунального господарства</t>
  </si>
  <si>
    <t>капітальний ремонт приміщень за адресою пр. Соборний, 214</t>
  </si>
  <si>
    <t>Капітальний ремонт приміщення</t>
  </si>
  <si>
    <t xml:space="preserve">Спеціалізоване комунальне підприємство "Запорізька ритуальна служба" </t>
  </si>
  <si>
    <t xml:space="preserve">Комунальне підприємство "Титан" </t>
  </si>
  <si>
    <t>Комунальне ремонтно-будівельне підприємство "Зеленбуд"</t>
  </si>
  <si>
    <t>утримання та поточний ремонт мереж зовнішнього освітлення (світлоточок)</t>
  </si>
  <si>
    <t>Інші кошти</t>
  </si>
  <si>
    <t>Відшкодування витрат за поховання загиблих</t>
  </si>
  <si>
    <t>Дозволити спеціалізованому комунальному підприємству «Запорізька ритуальна служба» за рахунок прибутку підприємства здійснити оплату частини вартості поховання двох війсковослужбовців, які загинули під час участі в антитерористичній операції, у розмірі 9,331тис.грн. (Цинкуш Вячеслав Іванович, Рева Юрій Андрійович).</t>
  </si>
  <si>
    <t>очистка дна акваторії Центрального та Правобережного пляжів</t>
  </si>
  <si>
    <t xml:space="preserve">капітальний ремонт ділянки дороги з влаштуванням  паркувальних кишень по Прибережній магістралі в районі Центрального  пляжу в м. Запоріжжі 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</si>
  <si>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</si>
  <si>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</si>
  <si>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поповнення обігових коштів комунального підприємства для придбання пляжного обладнання</t>
  </si>
  <si>
    <t>встановлення малих архітектурних форм  на площі Фестивальній в м. Запоріжжі</t>
  </si>
  <si>
    <t xml:space="preserve">обстеження дна акваторії Центрального та Правобережного пляжів </t>
  </si>
  <si>
    <t>поповнення обігових коштів комунального підприємства на охорону території</t>
  </si>
  <si>
    <t>благоустрій зони відпочинку на Центральному міському пляжі (ліва сторона)  в м. Запоріжжя</t>
  </si>
  <si>
    <t>влаштування зони відпочинку на Центральному міському пляжі (ліва сторона)  в м. Запоріжжя</t>
  </si>
  <si>
    <t>поповнення обігових коштів комунального підприємства для перевезення експертних трупів</t>
  </si>
  <si>
    <t>проведення робіт з монтажу та демонтажу міської новорічної ялинки, новорічних гірлянд  та інші заходи з підготовки та проведення новорічних і різдвяних свят</t>
  </si>
  <si>
    <t xml:space="preserve">встановлення модульних туалетних кабін </t>
  </si>
  <si>
    <t>влаштування мереж водопостачання та водовідведення Центрального міського пляжу у Вознесенівському районі м.Запоріжжя</t>
  </si>
  <si>
    <t>поточний ремонт колесо-відбійного брусу</t>
  </si>
  <si>
    <t>Виконання доручень депутатів обласної ради</t>
  </si>
  <si>
    <t>обласний бюджет</t>
  </si>
  <si>
    <t>виконання доручень депутатів обласної ради</t>
  </si>
  <si>
    <t>впровадження 5-ти ступеневої схеми управління зовнішнім освітленням міста Запоріжжя</t>
  </si>
  <si>
    <t>виконання робіт по встановленню звукових пристроїв супроводу на світлофорних об'єктах в м. Запоріжжі</t>
  </si>
  <si>
    <t>в т.ч. за рахунок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</si>
  <si>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>благоустрій території по вул.Гладкова в м.Запоріжжя</t>
  </si>
  <si>
    <t xml:space="preserve">капітальний ремонт тротуару по Прибережній магістралі в районі Центрального  пляжу в місті Запоріжжі </t>
  </si>
  <si>
    <t xml:space="preserve">Комунальне підприємство "Експлуатаційне лінійне управління автомобільних шляхів" на придбання спецтехніки - 13 849,167 тис.грн.,з яких: 10 000,000 тис.грн. - видатки на поповнення статутного капіталу; 
3 849,167 тис.грн. - видатки на погашення заборгованості по статутним внескам </t>
  </si>
  <si>
    <t>30.08.2017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</si>
</sst>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164" fontId="2" fillId="2" borderId="2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 wrapText="1"/>
    </xf>
    <xf numFmtId="164" fontId="8" fillId="2" borderId="0" xfId="0" applyNumberFormat="1" applyFont="1" applyFill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M119"/>
  <sheetViews>
    <sheetView tabSelected="1" view="pageBreakPreview" topLeftCell="A107" zoomScaleNormal="75" zoomScaleSheetLayoutView="100" workbookViewId="0">
      <selection activeCell="F4" sqref="F4"/>
    </sheetView>
  </sheetViews>
  <sheetFormatPr defaultColWidth="9.140625" defaultRowHeight="12.75" x14ac:dyDescent="0.2"/>
  <cols>
    <col min="1" max="1" width="29.7109375" style="8" customWidth="1"/>
    <col min="2" max="2" width="32.85546875" style="8" customWidth="1"/>
    <col min="3" max="3" width="22.7109375" style="2" customWidth="1"/>
    <col min="4" max="4" width="22.28515625" style="2" customWidth="1"/>
    <col min="5" max="5" width="14.85546875" style="2" customWidth="1"/>
    <col min="6" max="6" width="16.85546875" style="2" customWidth="1"/>
    <col min="7" max="7" width="16.140625" style="2" customWidth="1"/>
    <col min="8" max="8" width="14.5703125" style="2" customWidth="1"/>
    <col min="9" max="9" width="11.42578125" style="8" bestFit="1" customWidth="1"/>
    <col min="10" max="16384" width="9.140625" style="8"/>
  </cols>
  <sheetData>
    <row r="1" spans="1:9" ht="23.25" x14ac:dyDescent="0.2">
      <c r="C1" s="9"/>
      <c r="D1" s="9"/>
      <c r="E1" s="9"/>
      <c r="F1" s="55" t="s">
        <v>50</v>
      </c>
      <c r="G1" s="55"/>
      <c r="H1" s="55"/>
    </row>
    <row r="2" spans="1:9" ht="23.25" x14ac:dyDescent="0.2">
      <c r="C2" s="9"/>
      <c r="D2" s="9"/>
      <c r="E2" s="9"/>
      <c r="F2" s="55" t="s">
        <v>51</v>
      </c>
      <c r="G2" s="55"/>
      <c r="H2" s="55"/>
    </row>
    <row r="3" spans="1:9" ht="23.25" x14ac:dyDescent="0.2">
      <c r="C3" s="9"/>
      <c r="D3" s="9"/>
      <c r="E3" s="9"/>
      <c r="F3" s="66" t="s">
        <v>113</v>
      </c>
      <c r="G3" s="56"/>
      <c r="H3" s="56"/>
    </row>
    <row r="4" spans="1:9" ht="23.25" x14ac:dyDescent="0.2">
      <c r="C4" s="9"/>
      <c r="D4" s="9"/>
      <c r="E4" s="9"/>
      <c r="F4" s="35"/>
      <c r="G4" s="35"/>
      <c r="H4" s="35"/>
    </row>
    <row r="5" spans="1:9" s="10" customFormat="1" ht="25.5" customHeight="1" x14ac:dyDescent="0.2">
      <c r="C5" s="9"/>
      <c r="D5" s="9"/>
      <c r="E5" s="9"/>
      <c r="F5" s="55" t="s">
        <v>64</v>
      </c>
      <c r="G5" s="55"/>
      <c r="H5" s="55"/>
    </row>
    <row r="6" spans="1:9" s="10" customFormat="1" ht="141" customHeight="1" x14ac:dyDescent="0.2">
      <c r="C6" s="11"/>
      <c r="D6" s="11"/>
      <c r="E6" s="11"/>
      <c r="F6" s="59" t="s">
        <v>63</v>
      </c>
      <c r="G6" s="59"/>
      <c r="H6" s="59"/>
    </row>
    <row r="7" spans="1:9" x14ac:dyDescent="0.2">
      <c r="I7" s="12"/>
    </row>
    <row r="8" spans="1:9" s="10" customFormat="1" ht="22.5" x14ac:dyDescent="0.2">
      <c r="A8" s="58" t="s">
        <v>6</v>
      </c>
      <c r="B8" s="58"/>
      <c r="C8" s="58"/>
      <c r="D8" s="58"/>
      <c r="E8" s="58"/>
      <c r="F8" s="58"/>
      <c r="G8" s="58"/>
      <c r="H8" s="58"/>
    </row>
    <row r="9" spans="1:9" s="10" customFormat="1" ht="20.25" x14ac:dyDescent="0.2">
      <c r="A9" s="60" t="s">
        <v>62</v>
      </c>
      <c r="B9" s="60"/>
      <c r="C9" s="60"/>
      <c r="D9" s="60"/>
      <c r="E9" s="60"/>
      <c r="F9" s="60"/>
      <c r="G9" s="60"/>
      <c r="H9" s="60"/>
    </row>
    <row r="10" spans="1:9" s="10" customFormat="1" ht="9.75" customHeight="1" x14ac:dyDescent="0.2">
      <c r="A10" s="38"/>
      <c r="B10" s="38"/>
      <c r="C10" s="38"/>
      <c r="D10" s="38"/>
      <c r="E10" s="38"/>
      <c r="F10" s="38"/>
      <c r="G10" s="38"/>
      <c r="H10" s="38"/>
    </row>
    <row r="12" spans="1:9" s="21" customFormat="1" ht="23.25" customHeight="1" x14ac:dyDescent="0.2">
      <c r="A12" s="57" t="s">
        <v>0</v>
      </c>
      <c r="B12" s="57" t="s">
        <v>1</v>
      </c>
      <c r="C12" s="57" t="s">
        <v>2</v>
      </c>
      <c r="D12" s="57" t="s">
        <v>3</v>
      </c>
      <c r="E12" s="57" t="s">
        <v>34</v>
      </c>
      <c r="F12" s="57"/>
      <c r="G12" s="57"/>
      <c r="H12" s="57"/>
    </row>
    <row r="13" spans="1:9" s="21" customFormat="1" ht="23.25" customHeight="1" x14ac:dyDescent="0.2">
      <c r="A13" s="57"/>
      <c r="B13" s="57"/>
      <c r="C13" s="57"/>
      <c r="D13" s="57"/>
      <c r="E13" s="57" t="s">
        <v>4</v>
      </c>
      <c r="F13" s="57" t="s">
        <v>5</v>
      </c>
      <c r="G13" s="57"/>
      <c r="H13" s="57"/>
    </row>
    <row r="14" spans="1:9" s="21" customFormat="1" x14ac:dyDescent="0.2">
      <c r="A14" s="57"/>
      <c r="B14" s="57"/>
      <c r="C14" s="57"/>
      <c r="D14" s="57"/>
      <c r="E14" s="57"/>
      <c r="F14" s="36">
        <v>2017</v>
      </c>
      <c r="G14" s="36">
        <v>2018</v>
      </c>
      <c r="H14" s="36">
        <v>2019</v>
      </c>
    </row>
    <row r="15" spans="1:9" s="21" customFormat="1" x14ac:dyDescent="0.2">
      <c r="A15" s="36">
        <v>1</v>
      </c>
      <c r="B15" s="36">
        <v>2</v>
      </c>
      <c r="C15" s="36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9" s="21" customFormat="1" x14ac:dyDescent="0.2">
      <c r="A16" s="52" t="s">
        <v>79</v>
      </c>
      <c r="B16" s="53"/>
      <c r="C16" s="53"/>
      <c r="D16" s="53"/>
      <c r="E16" s="53"/>
      <c r="F16" s="53"/>
      <c r="G16" s="53"/>
      <c r="H16" s="54"/>
    </row>
    <row r="17" spans="1:8" s="21" customFormat="1" x14ac:dyDescent="0.2">
      <c r="A17" s="45" t="s">
        <v>81</v>
      </c>
      <c r="B17" s="26"/>
      <c r="C17" s="26"/>
      <c r="D17" s="26"/>
      <c r="E17" s="25">
        <f>F17+G17+H17</f>
        <v>807.03399999999999</v>
      </c>
      <c r="F17" s="25">
        <f>F18</f>
        <v>807.03399999999999</v>
      </c>
      <c r="G17" s="25">
        <f>G18</f>
        <v>0</v>
      </c>
      <c r="H17" s="25">
        <f>H18</f>
        <v>0</v>
      </c>
    </row>
    <row r="18" spans="1:8" s="21" customFormat="1" ht="54.75" customHeight="1" x14ac:dyDescent="0.2">
      <c r="A18" s="51"/>
      <c r="B18" s="23" t="s">
        <v>80</v>
      </c>
      <c r="C18" s="36" t="s">
        <v>59</v>
      </c>
      <c r="D18" s="36" t="s">
        <v>7</v>
      </c>
      <c r="E18" s="24">
        <f>F18+G18+H18</f>
        <v>807.03399999999999</v>
      </c>
      <c r="F18" s="24">
        <v>807.03399999999999</v>
      </c>
      <c r="G18" s="24">
        <v>0</v>
      </c>
      <c r="H18" s="24">
        <v>0</v>
      </c>
    </row>
    <row r="19" spans="1:8" s="21" customFormat="1" x14ac:dyDescent="0.2">
      <c r="A19" s="40" t="s">
        <v>35</v>
      </c>
      <c r="B19" s="41"/>
      <c r="C19" s="41"/>
      <c r="D19" s="41"/>
      <c r="E19" s="41"/>
      <c r="F19" s="41"/>
      <c r="G19" s="41"/>
      <c r="H19" s="42"/>
    </row>
    <row r="20" spans="1:8" s="21" customFormat="1" ht="12.75" customHeight="1" x14ac:dyDescent="0.2">
      <c r="A20" s="45" t="s">
        <v>36</v>
      </c>
      <c r="B20" s="33"/>
      <c r="C20" s="43" t="s">
        <v>59</v>
      </c>
      <c r="D20" s="43" t="s">
        <v>7</v>
      </c>
      <c r="E20" s="22">
        <f>F20+G20+H20</f>
        <v>403566.22091490007</v>
      </c>
      <c r="F20" s="22">
        <f>SUM(F21:F21)+F23</f>
        <v>127514.71500000003</v>
      </c>
      <c r="G20" s="22">
        <f t="shared" ref="G20:H20" si="0">SUM(G21:G21)+G23</f>
        <v>134528.02432500001</v>
      </c>
      <c r="H20" s="22">
        <f t="shared" si="0"/>
        <v>141523.48158990001</v>
      </c>
    </row>
    <row r="21" spans="1:8" s="21" customFormat="1" ht="27.75" customHeight="1" x14ac:dyDescent="0.2">
      <c r="A21" s="46"/>
      <c r="B21" s="39" t="s">
        <v>39</v>
      </c>
      <c r="C21" s="44"/>
      <c r="D21" s="44"/>
      <c r="E21" s="1">
        <f>F21+G21+H21</f>
        <v>345198.23972714006</v>
      </c>
      <c r="F21" s="1">
        <f>103430.612-600+600+31.462-755.479-122.344-7224.348+602.089-1612.519+135.799+737.426+4.262-0.404-209.076-2450+11896.717+135.42-309.068+1093.644-2200.481+3037.278+251.209+2600</f>
        <v>109072.19900000002</v>
      </c>
      <c r="G21" s="1">
        <f>F21*1.055</f>
        <v>115071.16994500002</v>
      </c>
      <c r="H21" s="1">
        <f>G21*1.052</f>
        <v>121054.87078214002</v>
      </c>
    </row>
    <row r="22" spans="1:8" s="28" customFormat="1" ht="63.75" x14ac:dyDescent="0.2">
      <c r="A22" s="46"/>
      <c r="B22" s="13" t="s">
        <v>109</v>
      </c>
      <c r="C22" s="44"/>
      <c r="D22" s="44"/>
      <c r="E22" s="6"/>
      <c r="F22" s="6">
        <v>2600</v>
      </c>
      <c r="G22" s="6"/>
      <c r="H22" s="6"/>
    </row>
    <row r="23" spans="1:8" s="21" customFormat="1" ht="42.75" customHeight="1" x14ac:dyDescent="0.2">
      <c r="A23" s="46"/>
      <c r="B23" s="39" t="s">
        <v>56</v>
      </c>
      <c r="C23" s="44"/>
      <c r="D23" s="44"/>
      <c r="E23" s="1">
        <f>F23+G23+H23</f>
        <v>58367.981187759986</v>
      </c>
      <c r="F23" s="1">
        <f>F24+F25+F26+F27</f>
        <v>18442.516</v>
      </c>
      <c r="G23" s="1">
        <f>F23*1.055</f>
        <v>19456.854379999997</v>
      </c>
      <c r="H23" s="1">
        <f>G23*1.052</f>
        <v>20468.610807759997</v>
      </c>
    </row>
    <row r="24" spans="1:8" s="21" customFormat="1" ht="117" customHeight="1" x14ac:dyDescent="0.2">
      <c r="A24" s="46"/>
      <c r="B24" s="13" t="s">
        <v>112</v>
      </c>
      <c r="C24" s="44"/>
      <c r="D24" s="44"/>
      <c r="E24" s="6">
        <f>F24+G24+H24</f>
        <v>43830.67467162</v>
      </c>
      <c r="F24" s="6">
        <f>10000+3849.167</f>
        <v>13849.166999999999</v>
      </c>
      <c r="G24" s="1">
        <f>F24*1.055</f>
        <v>14610.871184999998</v>
      </c>
      <c r="H24" s="1">
        <f>G24*1.052</f>
        <v>15370.636486619998</v>
      </c>
    </row>
    <row r="25" spans="1:8" s="21" customFormat="1" ht="38.25" x14ac:dyDescent="0.2">
      <c r="A25" s="30"/>
      <c r="B25" s="13" t="s">
        <v>82</v>
      </c>
      <c r="C25" s="29"/>
      <c r="D25" s="29"/>
      <c r="E25" s="6">
        <f>F25+G25+H25</f>
        <v>8228.5821973800012</v>
      </c>
      <c r="F25" s="6">
        <f>2600-0.017</f>
        <v>2599.9830000000002</v>
      </c>
      <c r="G25" s="1">
        <f>F25*1.055</f>
        <v>2742.9820650000001</v>
      </c>
      <c r="H25" s="1">
        <f>G25*1.052</f>
        <v>2885.6171323800004</v>
      </c>
    </row>
    <row r="26" spans="1:8" s="21" customFormat="1" x14ac:dyDescent="0.2">
      <c r="A26" s="30"/>
      <c r="B26" s="13" t="s">
        <v>83</v>
      </c>
      <c r="C26" s="29"/>
      <c r="D26" s="29"/>
      <c r="E26" s="6">
        <f t="shared" ref="E26:E27" si="1">F26+G26+H26</f>
        <v>2198.8244633199997</v>
      </c>
      <c r="F26" s="6">
        <f>254.762+440</f>
        <v>694.76199999999994</v>
      </c>
      <c r="G26" s="1">
        <f t="shared" ref="G26:G27" si="2">F26*1.055</f>
        <v>732.97390999999993</v>
      </c>
      <c r="H26" s="1">
        <f t="shared" ref="H26:H27" si="3">G26*1.052</f>
        <v>771.08855331999996</v>
      </c>
    </row>
    <row r="27" spans="1:8" s="21" customFormat="1" ht="25.5" x14ac:dyDescent="0.2">
      <c r="A27" s="30"/>
      <c r="B27" s="13" t="s">
        <v>84</v>
      </c>
      <c r="C27" s="29"/>
      <c r="D27" s="29"/>
      <c r="E27" s="6">
        <f t="shared" si="1"/>
        <v>4109.8998554400005</v>
      </c>
      <c r="F27" s="6">
        <v>1298.604</v>
      </c>
      <c r="G27" s="1">
        <f t="shared" si="2"/>
        <v>1370.0272199999999</v>
      </c>
      <c r="H27" s="1">
        <f t="shared" si="3"/>
        <v>1441.26863544</v>
      </c>
    </row>
    <row r="28" spans="1:8" s="2" customFormat="1" x14ac:dyDescent="0.2">
      <c r="A28" s="47" t="s">
        <v>60</v>
      </c>
      <c r="B28" s="47"/>
      <c r="C28" s="47"/>
      <c r="D28" s="47"/>
      <c r="E28" s="47"/>
      <c r="F28" s="47"/>
      <c r="G28" s="47"/>
      <c r="H28" s="47"/>
    </row>
    <row r="29" spans="1:8" s="2" customFormat="1" ht="12.75" customHeight="1" x14ac:dyDescent="0.2">
      <c r="A29" s="45" t="s">
        <v>16</v>
      </c>
      <c r="B29" s="33"/>
      <c r="C29" s="43" t="s">
        <v>59</v>
      </c>
      <c r="D29" s="43" t="s">
        <v>7</v>
      </c>
      <c r="E29" s="22">
        <f>F29+G29+H29</f>
        <v>465082.69661159994</v>
      </c>
      <c r="F29" s="22">
        <f>SUM(F30:F43)-F31</f>
        <v>146952.06</v>
      </c>
      <c r="G29" s="22">
        <f t="shared" ref="G29:H29" si="4">SUM(G30:G43)-G31</f>
        <v>155034.42329999997</v>
      </c>
      <c r="H29" s="22">
        <f t="shared" si="4"/>
        <v>163096.21331159997</v>
      </c>
    </row>
    <row r="30" spans="1:8" ht="12.75" customHeight="1" x14ac:dyDescent="0.2">
      <c r="A30" s="46"/>
      <c r="B30" s="39" t="s">
        <v>61</v>
      </c>
      <c r="C30" s="44"/>
      <c r="D30" s="44"/>
      <c r="E30" s="1">
        <f t="shared" ref="E30:E55" si="5">F30+G30+H30</f>
        <v>315587.25888149999</v>
      </c>
      <c r="F30" s="1">
        <f>69700+30016.025</f>
        <v>99716.024999999994</v>
      </c>
      <c r="G30" s="1">
        <f>F30*1.055</f>
        <v>105200.40637499999</v>
      </c>
      <c r="H30" s="1">
        <f>G30*1.052</f>
        <v>110670.82750649999</v>
      </c>
    </row>
    <row r="31" spans="1:8" s="14" customFormat="1" ht="42.75" hidden="1" customHeight="1" x14ac:dyDescent="0.2">
      <c r="A31" s="46"/>
      <c r="B31" s="13" t="s">
        <v>57</v>
      </c>
      <c r="C31" s="44"/>
      <c r="D31" s="44"/>
      <c r="E31" s="6">
        <f t="shared" si="5"/>
        <v>0</v>
      </c>
      <c r="F31" s="6">
        <v>0</v>
      </c>
      <c r="G31" s="6">
        <f>F31*1.055</f>
        <v>0</v>
      </c>
      <c r="H31" s="6">
        <f>G31*1.052</f>
        <v>0</v>
      </c>
    </row>
    <row r="32" spans="1:8" s="14" customFormat="1" x14ac:dyDescent="0.2">
      <c r="A32" s="46"/>
      <c r="B32" s="39" t="s">
        <v>53</v>
      </c>
      <c r="C32" s="44"/>
      <c r="D32" s="44"/>
      <c r="E32" s="1">
        <f t="shared" si="5"/>
        <v>3164.86</v>
      </c>
      <c r="F32" s="1">
        <v>1000</v>
      </c>
      <c r="G32" s="1">
        <f>F32*1.055</f>
        <v>1055</v>
      </c>
      <c r="H32" s="1">
        <f>G32*1.052</f>
        <v>1109.8600000000001</v>
      </c>
    </row>
    <row r="33" spans="1:8" s="14" customFormat="1" ht="25.5" x14ac:dyDescent="0.2">
      <c r="A33" s="46"/>
      <c r="B33" s="39" t="s">
        <v>70</v>
      </c>
      <c r="C33" s="44"/>
      <c r="D33" s="44"/>
      <c r="E33" s="1">
        <f>F33+G33+H33</f>
        <v>3805.6112258800003</v>
      </c>
      <c r="F33" s="1">
        <v>1202.4580000000001</v>
      </c>
      <c r="G33" s="1">
        <f>F33*1.055</f>
        <v>1268.59319</v>
      </c>
      <c r="H33" s="1">
        <f>G33*1.052</f>
        <v>1334.5600358800002</v>
      </c>
    </row>
    <row r="34" spans="1:8" ht="25.5" x14ac:dyDescent="0.2">
      <c r="A34" s="46"/>
      <c r="B34" s="15" t="s">
        <v>43</v>
      </c>
      <c r="C34" s="44"/>
      <c r="D34" s="44"/>
      <c r="E34" s="1">
        <f t="shared" si="5"/>
        <v>28997.501218380003</v>
      </c>
      <c r="F34" s="1">
        <v>9162.3330000000005</v>
      </c>
      <c r="G34" s="1">
        <f t="shared" ref="G34:G43" si="6">F34*1.055</f>
        <v>9666.2613149999997</v>
      </c>
      <c r="H34" s="1">
        <f t="shared" ref="H34:H43" si="7">G34*1.052</f>
        <v>10168.906903380001</v>
      </c>
    </row>
    <row r="35" spans="1:8" ht="25.5" x14ac:dyDescent="0.2">
      <c r="A35" s="46"/>
      <c r="B35" s="15" t="s">
        <v>85</v>
      </c>
      <c r="C35" s="44"/>
      <c r="D35" s="44"/>
      <c r="E35" s="1">
        <f t="shared" si="5"/>
        <v>81615.662868799991</v>
      </c>
      <c r="F35" s="1">
        <f>16949.459+5338.621+3500</f>
        <v>25788.079999999998</v>
      </c>
      <c r="G35" s="1">
        <f t="shared" si="6"/>
        <v>27206.424399999996</v>
      </c>
      <c r="H35" s="1">
        <f t="shared" si="7"/>
        <v>28621.158468799997</v>
      </c>
    </row>
    <row r="36" spans="1:8" x14ac:dyDescent="0.2">
      <c r="A36" s="46"/>
      <c r="B36" s="15" t="s">
        <v>14</v>
      </c>
      <c r="C36" s="44"/>
      <c r="D36" s="44"/>
      <c r="E36" s="1">
        <f t="shared" si="5"/>
        <v>5760.1148269199994</v>
      </c>
      <c r="F36" s="1">
        <f>1820.022</f>
        <v>1820.0219999999999</v>
      </c>
      <c r="G36" s="1">
        <f t="shared" si="6"/>
        <v>1920.1232099999997</v>
      </c>
      <c r="H36" s="1">
        <f t="shared" si="7"/>
        <v>2019.9696169199999</v>
      </c>
    </row>
    <row r="37" spans="1:8" x14ac:dyDescent="0.2">
      <c r="A37" s="46"/>
      <c r="B37" s="15" t="s">
        <v>15</v>
      </c>
      <c r="C37" s="44"/>
      <c r="D37" s="44"/>
      <c r="E37" s="1">
        <f t="shared" si="5"/>
        <v>2621.0990736799999</v>
      </c>
      <c r="F37" s="1">
        <f>828.188</f>
        <v>828.18799999999999</v>
      </c>
      <c r="G37" s="1">
        <f t="shared" si="6"/>
        <v>873.73833999999988</v>
      </c>
      <c r="H37" s="1">
        <f t="shared" si="7"/>
        <v>919.17273367999996</v>
      </c>
    </row>
    <row r="38" spans="1:8" ht="30" customHeight="1" x14ac:dyDescent="0.2">
      <c r="A38" s="46"/>
      <c r="B38" s="15" t="s">
        <v>95</v>
      </c>
      <c r="C38" s="44"/>
      <c r="D38" s="44"/>
      <c r="E38" s="1">
        <f t="shared" si="5"/>
        <v>260.8161126</v>
      </c>
      <c r="F38" s="1">
        <v>82.41</v>
      </c>
      <c r="G38" s="1">
        <f t="shared" si="6"/>
        <v>86.942549999999997</v>
      </c>
      <c r="H38" s="1">
        <f t="shared" si="7"/>
        <v>91.463562600000003</v>
      </c>
    </row>
    <row r="39" spans="1:8" ht="25.5" x14ac:dyDescent="0.2">
      <c r="A39" s="46"/>
      <c r="B39" s="15" t="s">
        <v>89</v>
      </c>
      <c r="C39" s="44"/>
      <c r="D39" s="44"/>
      <c r="E39" s="1">
        <f t="shared" si="5"/>
        <v>75.557867639999998</v>
      </c>
      <c r="F39" s="1">
        <v>23.873999999999999</v>
      </c>
      <c r="G39" s="1">
        <f t="shared" ref="G39" si="8">F39*1.055</f>
        <v>25.187069999999999</v>
      </c>
      <c r="H39" s="1">
        <f t="shared" ref="H39" si="9">G39*1.052</f>
        <v>26.49679764</v>
      </c>
    </row>
    <row r="40" spans="1:8" x14ac:dyDescent="0.2">
      <c r="A40" s="46"/>
      <c r="B40" s="15" t="s">
        <v>10</v>
      </c>
      <c r="C40" s="44"/>
      <c r="D40" s="44"/>
      <c r="E40" s="1">
        <f t="shared" si="5"/>
        <v>1788.3421213199999</v>
      </c>
      <c r="F40" s="1">
        <f>565.062</f>
        <v>565.06200000000001</v>
      </c>
      <c r="G40" s="1">
        <f t="shared" si="6"/>
        <v>596.14040999999997</v>
      </c>
      <c r="H40" s="1">
        <f t="shared" si="7"/>
        <v>627.13971131999995</v>
      </c>
    </row>
    <row r="41" spans="1:8" ht="25.5" x14ac:dyDescent="0.2">
      <c r="A41" s="46"/>
      <c r="B41" s="15" t="s">
        <v>66</v>
      </c>
      <c r="C41" s="44"/>
      <c r="D41" s="44"/>
      <c r="E41" s="1">
        <f t="shared" si="5"/>
        <v>1336.2988378</v>
      </c>
      <c r="F41" s="1">
        <v>422.23</v>
      </c>
      <c r="G41" s="1">
        <f t="shared" si="6"/>
        <v>445.45265000000001</v>
      </c>
      <c r="H41" s="1">
        <f t="shared" si="7"/>
        <v>468.61618780000003</v>
      </c>
    </row>
    <row r="42" spans="1:8" ht="25.5" x14ac:dyDescent="0.2">
      <c r="A42" s="46"/>
      <c r="B42" s="15" t="s">
        <v>55</v>
      </c>
      <c r="C42" s="44"/>
      <c r="D42" s="44"/>
      <c r="E42" s="1">
        <f t="shared" si="5"/>
        <v>1215.464483</v>
      </c>
      <c r="F42" s="1">
        <f>384.05</f>
        <v>384.05</v>
      </c>
      <c r="G42" s="1">
        <f t="shared" si="6"/>
        <v>405.17275000000001</v>
      </c>
      <c r="H42" s="1">
        <f t="shared" si="7"/>
        <v>426.24173300000001</v>
      </c>
    </row>
    <row r="43" spans="1:8" x14ac:dyDescent="0.2">
      <c r="A43" s="46"/>
      <c r="B43" s="15" t="s">
        <v>28</v>
      </c>
      <c r="C43" s="44"/>
      <c r="D43" s="44"/>
      <c r="E43" s="1">
        <f>F43+G43+H43</f>
        <v>18854.109094079999</v>
      </c>
      <c r="F43" s="1">
        <f>3500+2457.328</f>
        <v>5957.3279999999995</v>
      </c>
      <c r="G43" s="1">
        <f t="shared" si="6"/>
        <v>6284.9810399999988</v>
      </c>
      <c r="H43" s="1">
        <f t="shared" si="7"/>
        <v>6611.8000540799994</v>
      </c>
    </row>
    <row r="44" spans="1:8" ht="12.75" customHeight="1" x14ac:dyDescent="0.2">
      <c r="A44" s="45" t="s">
        <v>17</v>
      </c>
      <c r="B44" s="15"/>
      <c r="C44" s="43" t="s">
        <v>59</v>
      </c>
      <c r="D44" s="43" t="s">
        <v>7</v>
      </c>
      <c r="E44" s="22">
        <f t="shared" si="5"/>
        <v>105193.25905081999</v>
      </c>
      <c r="F44" s="22">
        <f>SUM(F45:F50)</f>
        <v>33237.887000000002</v>
      </c>
      <c r="G44" s="22">
        <f t="shared" ref="G44:H44" si="10">SUM(G45:G50)</f>
        <v>35065.970784999998</v>
      </c>
      <c r="H44" s="22">
        <f t="shared" si="10"/>
        <v>36889.401265819994</v>
      </c>
    </row>
    <row r="45" spans="1:8" x14ac:dyDescent="0.2">
      <c r="A45" s="46"/>
      <c r="B45" s="15" t="s">
        <v>40</v>
      </c>
      <c r="C45" s="44"/>
      <c r="D45" s="44"/>
      <c r="E45" s="1">
        <f t="shared" si="5"/>
        <v>92162.50185131999</v>
      </c>
      <c r="F45" s="1">
        <f>19230.872+10442.923-553.233</f>
        <v>29120.561999999998</v>
      </c>
      <c r="G45" s="1">
        <f>F45*1.055</f>
        <v>30722.192909999998</v>
      </c>
      <c r="H45" s="1">
        <f>G45*1.052</f>
        <v>32319.746941319998</v>
      </c>
    </row>
    <row r="46" spans="1:8" ht="38.25" x14ac:dyDescent="0.2">
      <c r="A46" s="46"/>
      <c r="B46" s="15" t="s">
        <v>107</v>
      </c>
      <c r="C46" s="44"/>
      <c r="D46" s="44"/>
      <c r="E46" s="1">
        <f t="shared" si="5"/>
        <v>1750.9049923799998</v>
      </c>
      <c r="F46" s="1">
        <v>553.23299999999995</v>
      </c>
      <c r="G46" s="1">
        <f>F46*1.055</f>
        <v>583.66081499999996</v>
      </c>
      <c r="H46" s="1">
        <f>G46*1.052</f>
        <v>614.01117737999994</v>
      </c>
    </row>
    <row r="47" spans="1:8" ht="25.5" x14ac:dyDescent="0.2">
      <c r="A47" s="46"/>
      <c r="B47" s="39" t="s">
        <v>9</v>
      </c>
      <c r="C47" s="44"/>
      <c r="D47" s="44"/>
      <c r="E47" s="1">
        <f t="shared" si="5"/>
        <v>5774.9200419999997</v>
      </c>
      <c r="F47" s="1">
        <v>1824.7</v>
      </c>
      <c r="G47" s="1">
        <f t="shared" ref="G47:G86" si="11">F47*1.055</f>
        <v>1925.0584999999999</v>
      </c>
      <c r="H47" s="1">
        <f t="shared" ref="H47:H86" si="12">G47*1.052</f>
        <v>2025.1615420000001</v>
      </c>
    </row>
    <row r="48" spans="1:8" x14ac:dyDescent="0.2">
      <c r="A48" s="46"/>
      <c r="B48" s="15" t="s">
        <v>18</v>
      </c>
      <c r="C48" s="44"/>
      <c r="D48" s="44"/>
      <c r="E48" s="1">
        <f t="shared" si="5"/>
        <v>766.69049986000005</v>
      </c>
      <c r="F48" s="1">
        <v>242.251</v>
      </c>
      <c r="G48" s="1">
        <f t="shared" si="11"/>
        <v>255.574805</v>
      </c>
      <c r="H48" s="1">
        <f t="shared" si="12"/>
        <v>268.86469485999999</v>
      </c>
    </row>
    <row r="49" spans="1:8" x14ac:dyDescent="0.2">
      <c r="A49" s="46"/>
      <c r="B49" s="15" t="s">
        <v>19</v>
      </c>
      <c r="C49" s="44"/>
      <c r="D49" s="44"/>
      <c r="E49" s="1">
        <f t="shared" si="5"/>
        <v>395.37963007999997</v>
      </c>
      <c r="F49" s="1">
        <v>124.928</v>
      </c>
      <c r="G49" s="1">
        <f t="shared" si="11"/>
        <v>131.79903999999999</v>
      </c>
      <c r="H49" s="1">
        <f t="shared" si="12"/>
        <v>138.65259008000001</v>
      </c>
    </row>
    <row r="50" spans="1:8" x14ac:dyDescent="0.2">
      <c r="A50" s="46"/>
      <c r="B50" s="15" t="s">
        <v>20</v>
      </c>
      <c r="C50" s="44"/>
      <c r="D50" s="44"/>
      <c r="E50" s="1">
        <f t="shared" si="5"/>
        <v>4342.86203518</v>
      </c>
      <c r="F50" s="1">
        <v>1372.213</v>
      </c>
      <c r="G50" s="1">
        <f t="shared" si="11"/>
        <v>1447.6847149999999</v>
      </c>
      <c r="H50" s="1">
        <f t="shared" si="12"/>
        <v>1522.96432018</v>
      </c>
    </row>
    <row r="51" spans="1:8" ht="12.75" customHeight="1" x14ac:dyDescent="0.2">
      <c r="A51" s="45" t="s">
        <v>21</v>
      </c>
      <c r="B51" s="15"/>
      <c r="C51" s="43" t="s">
        <v>59</v>
      </c>
      <c r="D51" s="43" t="s">
        <v>7</v>
      </c>
      <c r="E51" s="22">
        <f t="shared" si="5"/>
        <v>873.07410390000007</v>
      </c>
      <c r="F51" s="22">
        <f>SUM(F52:F55)</f>
        <v>275.86500000000001</v>
      </c>
      <c r="G51" s="22">
        <f t="shared" ref="G51:H51" si="13">SUM(G52:G55)</f>
        <v>291.037575</v>
      </c>
      <c r="H51" s="22">
        <f t="shared" si="13"/>
        <v>306.1715289</v>
      </c>
    </row>
    <row r="52" spans="1:8" ht="25.5" x14ac:dyDescent="0.2">
      <c r="A52" s="46"/>
      <c r="B52" s="15" t="s">
        <v>22</v>
      </c>
      <c r="C52" s="44"/>
      <c r="D52" s="44"/>
      <c r="E52" s="1">
        <f t="shared" si="5"/>
        <v>59.619632680000002</v>
      </c>
      <c r="F52" s="1">
        <v>18.838000000000001</v>
      </c>
      <c r="G52" s="1">
        <f t="shared" si="11"/>
        <v>19.874089999999999</v>
      </c>
      <c r="H52" s="1">
        <f t="shared" si="12"/>
        <v>20.907542679999999</v>
      </c>
    </row>
    <row r="53" spans="1:8" ht="25.5" x14ac:dyDescent="0.2">
      <c r="A53" s="46"/>
      <c r="B53" s="15" t="s">
        <v>23</v>
      </c>
      <c r="C53" s="44"/>
      <c r="D53" s="44"/>
      <c r="E53" s="1">
        <f t="shared" si="5"/>
        <v>82.849705079999993</v>
      </c>
      <c r="F53" s="1">
        <v>26.178000000000001</v>
      </c>
      <c r="G53" s="1">
        <f t="shared" si="11"/>
        <v>27.617789999999999</v>
      </c>
      <c r="H53" s="1">
        <f t="shared" si="12"/>
        <v>29.053915079999999</v>
      </c>
    </row>
    <row r="54" spans="1:8" ht="25.5" x14ac:dyDescent="0.2">
      <c r="A54" s="46"/>
      <c r="B54" s="15" t="s">
        <v>24</v>
      </c>
      <c r="C54" s="44"/>
      <c r="D54" s="44"/>
      <c r="E54" s="1">
        <f t="shared" si="5"/>
        <v>361.57259555999997</v>
      </c>
      <c r="F54" s="1">
        <v>114.246</v>
      </c>
      <c r="G54" s="1">
        <f t="shared" si="11"/>
        <v>120.52952999999999</v>
      </c>
      <c r="H54" s="1">
        <f t="shared" si="12"/>
        <v>126.79706555999999</v>
      </c>
    </row>
    <row r="55" spans="1:8" ht="38.25" x14ac:dyDescent="0.2">
      <c r="A55" s="46"/>
      <c r="B55" s="15" t="s">
        <v>68</v>
      </c>
      <c r="C55" s="44"/>
      <c r="D55" s="44"/>
      <c r="E55" s="1">
        <f t="shared" si="5"/>
        <v>369.03217057999996</v>
      </c>
      <c r="F55" s="1">
        <v>116.60299999999999</v>
      </c>
      <c r="G55" s="1">
        <f t="shared" si="11"/>
        <v>123.01616499999999</v>
      </c>
      <c r="H55" s="1">
        <f t="shared" si="12"/>
        <v>129.41300558</v>
      </c>
    </row>
    <row r="56" spans="1:8" ht="12.75" customHeight="1" x14ac:dyDescent="0.2">
      <c r="A56" s="45" t="s">
        <v>25</v>
      </c>
      <c r="B56" s="15"/>
      <c r="C56" s="43" t="s">
        <v>59</v>
      </c>
      <c r="D56" s="43" t="s">
        <v>7</v>
      </c>
      <c r="E56" s="22">
        <f t="shared" ref="E56:E80" si="14">F56+G56+H56</f>
        <v>1123635.6175250197</v>
      </c>
      <c r="F56" s="22">
        <f>SUM(F57:F69)</f>
        <v>355034.85699999996</v>
      </c>
      <c r="G56" s="22">
        <f>SUM(G57:G69)</f>
        <v>374561.77413499984</v>
      </c>
      <c r="H56" s="22">
        <f>SUM(H57:H69)</f>
        <v>394038.98639001994</v>
      </c>
    </row>
    <row r="57" spans="1:8" x14ac:dyDescent="0.2">
      <c r="A57" s="46"/>
      <c r="B57" s="15" t="s">
        <v>41</v>
      </c>
      <c r="C57" s="44"/>
      <c r="D57" s="44"/>
      <c r="E57" s="1">
        <f t="shared" si="14"/>
        <v>786298.58937617985</v>
      </c>
      <c r="F57" s="1">
        <f>160484.411-771.7+88733.852</f>
        <v>248446.56299999997</v>
      </c>
      <c r="G57" s="1">
        <f t="shared" si="11"/>
        <v>262111.12396499995</v>
      </c>
      <c r="H57" s="1">
        <f t="shared" si="12"/>
        <v>275740.90241117997</v>
      </c>
    </row>
    <row r="58" spans="1:8" x14ac:dyDescent="0.2">
      <c r="A58" s="46"/>
      <c r="B58" s="15" t="s">
        <v>58</v>
      </c>
      <c r="C58" s="44"/>
      <c r="D58" s="44"/>
      <c r="E58" s="1">
        <f t="shared" si="14"/>
        <v>70148.824403160004</v>
      </c>
      <c r="F58" s="1">
        <f>22233.481-68.575</f>
        <v>22164.905999999999</v>
      </c>
      <c r="G58" s="1">
        <f t="shared" si="11"/>
        <v>23383.975829999999</v>
      </c>
      <c r="H58" s="1">
        <f t="shared" si="12"/>
        <v>24599.942573160002</v>
      </c>
    </row>
    <row r="59" spans="1:8" ht="25.5" x14ac:dyDescent="0.2">
      <c r="A59" s="46"/>
      <c r="B59" s="15" t="s">
        <v>52</v>
      </c>
      <c r="C59" s="44"/>
      <c r="D59" s="44"/>
      <c r="E59" s="1">
        <f t="shared" si="14"/>
        <v>47350.014815920003</v>
      </c>
      <c r="F59" s="1">
        <f>14925.276-62.104+98</f>
        <v>14961.172</v>
      </c>
      <c r="G59" s="1">
        <f t="shared" si="11"/>
        <v>15784.036459999999</v>
      </c>
      <c r="H59" s="1">
        <f t="shared" si="12"/>
        <v>16604.806355920002</v>
      </c>
    </row>
    <row r="60" spans="1:8" ht="25.5" x14ac:dyDescent="0.2">
      <c r="A60" s="46"/>
      <c r="B60" s="15" t="s">
        <v>42</v>
      </c>
      <c r="C60" s="44"/>
      <c r="D60" s="44"/>
      <c r="E60" s="1">
        <f t="shared" si="14"/>
        <v>2267.3405174599998</v>
      </c>
      <c r="F60" s="1">
        <f>631.411+85</f>
        <v>716.41099999999994</v>
      </c>
      <c r="G60" s="1">
        <f t="shared" si="11"/>
        <v>755.81360499999994</v>
      </c>
      <c r="H60" s="1">
        <f t="shared" si="12"/>
        <v>795.11591246</v>
      </c>
    </row>
    <row r="61" spans="1:8" ht="18" customHeight="1" x14ac:dyDescent="0.2">
      <c r="A61" s="46"/>
      <c r="B61" s="15" t="s">
        <v>8</v>
      </c>
      <c r="C61" s="44"/>
      <c r="D61" s="44"/>
      <c r="E61" s="1">
        <f t="shared" si="14"/>
        <v>13694.89041106</v>
      </c>
      <c r="F61" s="1">
        <f>3090.22+1236.951</f>
        <v>4327.1710000000003</v>
      </c>
      <c r="G61" s="1">
        <f t="shared" si="11"/>
        <v>4565.1654049999997</v>
      </c>
      <c r="H61" s="1">
        <f t="shared" si="12"/>
        <v>4802.5540060599997</v>
      </c>
    </row>
    <row r="62" spans="1:8" ht="38.25" x14ac:dyDescent="0.2">
      <c r="A62" s="46"/>
      <c r="B62" s="15" t="s">
        <v>69</v>
      </c>
      <c r="C62" s="44"/>
      <c r="D62" s="44"/>
      <c r="E62" s="1">
        <f>F62+G62+H62</f>
        <v>779.63477725999996</v>
      </c>
      <c r="F62" s="1">
        <v>246.34100000000001</v>
      </c>
      <c r="G62" s="1">
        <f t="shared" si="11"/>
        <v>259.88975499999998</v>
      </c>
      <c r="H62" s="1">
        <f t="shared" si="12"/>
        <v>273.40402225999998</v>
      </c>
    </row>
    <row r="63" spans="1:8" ht="25.5" x14ac:dyDescent="0.2">
      <c r="A63" s="46"/>
      <c r="B63" s="15" t="s">
        <v>103</v>
      </c>
      <c r="C63" s="44"/>
      <c r="D63" s="44"/>
      <c r="E63" s="1">
        <f>F63+G63+H63</f>
        <v>569.6748</v>
      </c>
      <c r="F63" s="1">
        <f>90+90</f>
        <v>180</v>
      </c>
      <c r="G63" s="1">
        <f t="shared" ref="G63" si="15">F63*1.055</f>
        <v>189.89999999999998</v>
      </c>
      <c r="H63" s="1">
        <f t="shared" ref="H63" si="16">G63*1.052</f>
        <v>199.7748</v>
      </c>
    </row>
    <row r="64" spans="1:8" ht="15.75" customHeight="1" x14ac:dyDescent="0.2">
      <c r="A64" s="46"/>
      <c r="B64" s="15" t="s">
        <v>11</v>
      </c>
      <c r="C64" s="44"/>
      <c r="D64" s="44"/>
      <c r="E64" s="1">
        <f>F64+G64+H64</f>
        <v>187032.33888160001</v>
      </c>
      <c r="F64" s="1">
        <f>40000+1659.215+10000+7437.345</f>
        <v>59096.56</v>
      </c>
      <c r="G64" s="1">
        <f t="shared" si="11"/>
        <v>62346.870799999997</v>
      </c>
      <c r="H64" s="1">
        <f t="shared" si="12"/>
        <v>65588.908081600006</v>
      </c>
    </row>
    <row r="65" spans="1:8" ht="25.5" x14ac:dyDescent="0.2">
      <c r="A65" s="46"/>
      <c r="B65" s="15" t="s">
        <v>26</v>
      </c>
      <c r="C65" s="44"/>
      <c r="D65" s="44"/>
      <c r="E65" s="1">
        <f t="shared" si="14"/>
        <v>7690.2046979199995</v>
      </c>
      <c r="F65" s="1">
        <f>2429.872</f>
        <v>2429.8719999999998</v>
      </c>
      <c r="G65" s="1">
        <f t="shared" si="11"/>
        <v>2563.5149599999995</v>
      </c>
      <c r="H65" s="1">
        <f t="shared" si="12"/>
        <v>2696.8177379199997</v>
      </c>
    </row>
    <row r="66" spans="1:8" ht="38.25" x14ac:dyDescent="0.2">
      <c r="A66" s="46"/>
      <c r="B66" s="15" t="s">
        <v>67</v>
      </c>
      <c r="C66" s="44"/>
      <c r="D66" s="44"/>
      <c r="E66" s="1">
        <f>F66+G66+H66</f>
        <v>158.24299999999999</v>
      </c>
      <c r="F66" s="1">
        <v>50</v>
      </c>
      <c r="G66" s="1">
        <f t="shared" si="11"/>
        <v>52.75</v>
      </c>
      <c r="H66" s="1">
        <f t="shared" si="12"/>
        <v>55.493000000000002</v>
      </c>
    </row>
    <row r="67" spans="1:8" x14ac:dyDescent="0.2">
      <c r="A67" s="46"/>
      <c r="B67" s="15" t="s">
        <v>27</v>
      </c>
      <c r="C67" s="44"/>
      <c r="D67" s="44"/>
      <c r="E67" s="1">
        <f t="shared" si="14"/>
        <v>158.24299999999999</v>
      </c>
      <c r="F67" s="1">
        <v>50</v>
      </c>
      <c r="G67" s="1">
        <f t="shared" si="11"/>
        <v>52.75</v>
      </c>
      <c r="H67" s="1">
        <f t="shared" si="12"/>
        <v>55.493000000000002</v>
      </c>
    </row>
    <row r="68" spans="1:8" ht="25.5" x14ac:dyDescent="0.2">
      <c r="A68" s="46"/>
      <c r="B68" s="39" t="s">
        <v>12</v>
      </c>
      <c r="C68" s="44"/>
      <c r="D68" s="44"/>
      <c r="E68" s="1">
        <f t="shared" si="14"/>
        <v>5815.1390828799995</v>
      </c>
      <c r="F68" s="1">
        <f>2402.408-565</f>
        <v>1837.4079999999999</v>
      </c>
      <c r="G68" s="1">
        <f t="shared" si="11"/>
        <v>1938.4654399999997</v>
      </c>
      <c r="H68" s="1">
        <f t="shared" si="12"/>
        <v>2039.2656428799999</v>
      </c>
    </row>
    <row r="69" spans="1:8" ht="38.25" x14ac:dyDescent="0.2">
      <c r="A69" s="30"/>
      <c r="B69" s="39" t="s">
        <v>97</v>
      </c>
      <c r="C69" s="29"/>
      <c r="D69" s="29"/>
      <c r="E69" s="1">
        <f t="shared" ref="E69" si="17">F69+G69+H69</f>
        <v>1672.4797615799998</v>
      </c>
      <c r="F69" s="1">
        <v>528.45299999999997</v>
      </c>
      <c r="G69" s="1">
        <f t="shared" ref="G69" si="18">F69*1.055</f>
        <v>557.5179149999999</v>
      </c>
      <c r="H69" s="1">
        <f t="shared" ref="H69" si="19">G69*1.052</f>
        <v>586.50884657999995</v>
      </c>
    </row>
    <row r="70" spans="1:8" x14ac:dyDescent="0.2">
      <c r="A70" s="45" t="s">
        <v>29</v>
      </c>
      <c r="B70" s="39"/>
      <c r="C70" s="29"/>
      <c r="D70" s="29"/>
      <c r="E70" s="22">
        <f t="shared" si="14"/>
        <v>531016.87378789997</v>
      </c>
      <c r="F70" s="22">
        <f>SUM(F71:F86)</f>
        <v>167785.26499999998</v>
      </c>
      <c r="G70" s="22">
        <f>SUM(G71:G86)</f>
        <v>177013.45457499998</v>
      </c>
      <c r="H70" s="22">
        <f>SUM(H71:H86)</f>
        <v>186218.15421290003</v>
      </c>
    </row>
    <row r="71" spans="1:8" ht="38.25" x14ac:dyDescent="0.2">
      <c r="A71" s="46"/>
      <c r="B71" s="15" t="s">
        <v>48</v>
      </c>
      <c r="C71" s="29"/>
      <c r="D71" s="29"/>
      <c r="E71" s="1">
        <f>F71+G71+H71</f>
        <v>248201.36675292</v>
      </c>
      <c r="F71" s="1">
        <f>119946.229-2600-436.885-17813.078-1838.781-200+366.637-19000</f>
        <v>78424.122000000003</v>
      </c>
      <c r="G71" s="1">
        <f>F71*1.055</f>
        <v>82737.448709999997</v>
      </c>
      <c r="H71" s="1">
        <f>G71*1.052</f>
        <v>87039.796042920003</v>
      </c>
    </row>
    <row r="72" spans="1:8" ht="25.5" x14ac:dyDescent="0.2">
      <c r="A72" s="46"/>
      <c r="B72" s="15" t="s">
        <v>13</v>
      </c>
      <c r="C72" s="29"/>
      <c r="D72" s="29"/>
      <c r="E72" s="1">
        <f>F72+G72+H72</f>
        <v>248283.11825158002</v>
      </c>
      <c r="F72" s="1">
        <f>64314.562+366.701+15262.874+1838.781-887.891-546.378-1898.696</f>
        <v>78449.953000000009</v>
      </c>
      <c r="G72" s="1">
        <f>F72*1.055</f>
        <v>82764.700414999999</v>
      </c>
      <c r="H72" s="1">
        <f>G72*1.052</f>
        <v>87068.464836580009</v>
      </c>
    </row>
    <row r="73" spans="1:8" ht="38.25" x14ac:dyDescent="0.2">
      <c r="A73" s="46"/>
      <c r="B73" s="39" t="s">
        <v>65</v>
      </c>
      <c r="C73" s="29"/>
      <c r="D73" s="29"/>
      <c r="E73" s="1">
        <f>F73+G73+H73</f>
        <v>613.63470540000003</v>
      </c>
      <c r="F73" s="1">
        <f>225.352-31.462</f>
        <v>193.89000000000001</v>
      </c>
      <c r="G73" s="1">
        <f>F73*1.055</f>
        <v>204.55395000000001</v>
      </c>
      <c r="H73" s="1">
        <f>G73*1.052</f>
        <v>215.19075540000003</v>
      </c>
    </row>
    <row r="74" spans="1:8" ht="28.5" customHeight="1" x14ac:dyDescent="0.2">
      <c r="A74" s="46"/>
      <c r="B74" s="16" t="s">
        <v>94</v>
      </c>
      <c r="C74" s="29"/>
      <c r="D74" s="29"/>
      <c r="E74" s="1">
        <f t="shared" si="14"/>
        <v>1582.40784598</v>
      </c>
      <c r="F74" s="1">
        <f>499.993</f>
        <v>499.99299999999999</v>
      </c>
      <c r="G74" s="1">
        <f t="shared" ref="G74" si="20">F74*1.055</f>
        <v>527.492615</v>
      </c>
      <c r="H74" s="1">
        <f t="shared" ref="H74" si="21">G74*1.052</f>
        <v>554.92223097999999</v>
      </c>
    </row>
    <row r="75" spans="1:8" ht="41.25" customHeight="1" x14ac:dyDescent="0.2">
      <c r="A75" s="46"/>
      <c r="B75" s="15" t="s">
        <v>111</v>
      </c>
      <c r="C75" s="29"/>
      <c r="D75" s="29"/>
      <c r="E75" s="1">
        <f t="shared" si="14"/>
        <v>8508.1184568799999</v>
      </c>
      <c r="F75" s="1">
        <v>2688.308</v>
      </c>
      <c r="G75" s="1">
        <f t="shared" ref="G75:G80" si="22">F75*1.055</f>
        <v>2836.1649399999997</v>
      </c>
      <c r="H75" s="1">
        <f t="shared" ref="H75:H80" si="23">G75*1.052</f>
        <v>2983.6455168799998</v>
      </c>
    </row>
    <row r="76" spans="1:8" ht="53.25" customHeight="1" x14ac:dyDescent="0.2">
      <c r="A76" s="46"/>
      <c r="B76" s="15" t="s">
        <v>90</v>
      </c>
      <c r="C76" s="29"/>
      <c r="D76" s="29"/>
      <c r="E76" s="1">
        <f t="shared" si="14"/>
        <v>8360.5093864800001</v>
      </c>
      <c r="F76" s="1">
        <v>2641.6680000000001</v>
      </c>
      <c r="G76" s="1">
        <f t="shared" si="22"/>
        <v>2786.9597399999998</v>
      </c>
      <c r="H76" s="1">
        <f t="shared" si="23"/>
        <v>2931.8816464799997</v>
      </c>
    </row>
    <row r="77" spans="1:8" ht="42" customHeight="1" x14ac:dyDescent="0.2">
      <c r="A77" s="46"/>
      <c r="B77" s="15" t="s">
        <v>98</v>
      </c>
      <c r="C77" s="29"/>
      <c r="D77" s="29"/>
      <c r="E77" s="1">
        <f t="shared" si="14"/>
        <v>944.85945842000001</v>
      </c>
      <c r="F77" s="1">
        <v>298.54700000000003</v>
      </c>
      <c r="G77" s="1">
        <f t="shared" si="22"/>
        <v>314.967085</v>
      </c>
      <c r="H77" s="1">
        <f t="shared" si="23"/>
        <v>331.34537341999999</v>
      </c>
    </row>
    <row r="78" spans="1:8" ht="25.5" customHeight="1" x14ac:dyDescent="0.2">
      <c r="A78" s="46"/>
      <c r="B78" s="23" t="s">
        <v>110</v>
      </c>
      <c r="C78" s="29"/>
      <c r="D78" s="29"/>
      <c r="E78" s="1">
        <f t="shared" ref="E78" si="24">F78+G78+H78</f>
        <v>318.77419377999996</v>
      </c>
      <c r="F78" s="1">
        <v>100.723</v>
      </c>
      <c r="G78" s="1">
        <f t="shared" ref="G78" si="25">F78*1.055</f>
        <v>106.26276499999999</v>
      </c>
      <c r="H78" s="1">
        <f t="shared" ref="H78" si="26">G78*1.052</f>
        <v>111.78842877999999</v>
      </c>
    </row>
    <row r="79" spans="1:8" ht="27" customHeight="1" x14ac:dyDescent="0.2">
      <c r="A79" s="46"/>
      <c r="B79" s="15" t="s">
        <v>101</v>
      </c>
      <c r="C79" s="29"/>
      <c r="D79" s="29"/>
      <c r="E79" s="1">
        <f t="shared" si="14"/>
        <v>2155.6304540400001</v>
      </c>
      <c r="F79" s="1">
        <v>681.11400000000003</v>
      </c>
      <c r="G79" s="1">
        <f t="shared" si="22"/>
        <v>718.57527000000005</v>
      </c>
      <c r="H79" s="1">
        <f t="shared" si="23"/>
        <v>755.94118404000005</v>
      </c>
    </row>
    <row r="80" spans="1:8" ht="53.25" customHeight="1" x14ac:dyDescent="0.2">
      <c r="A80" s="46"/>
      <c r="B80" s="15" t="s">
        <v>102</v>
      </c>
      <c r="C80" s="29"/>
      <c r="D80" s="29"/>
      <c r="E80" s="1">
        <f t="shared" si="14"/>
        <v>101.81038134000003</v>
      </c>
      <c r="F80" s="1">
        <f>270-237.831</f>
        <v>32.169000000000011</v>
      </c>
      <c r="G80" s="1">
        <f t="shared" si="22"/>
        <v>33.938295000000011</v>
      </c>
      <c r="H80" s="1">
        <f t="shared" si="23"/>
        <v>35.703086340000013</v>
      </c>
    </row>
    <row r="81" spans="1:8" x14ac:dyDescent="0.2">
      <c r="A81" s="46"/>
      <c r="B81" s="39" t="s">
        <v>77</v>
      </c>
      <c r="C81" s="44"/>
      <c r="D81" s="44"/>
      <c r="E81" s="1">
        <f>F81+G81+H81</f>
        <v>1920.1015728399998</v>
      </c>
      <c r="F81" s="1">
        <f>2000-793.306-600</f>
        <v>606.69399999999996</v>
      </c>
      <c r="G81" s="1">
        <f t="shared" ref="G81" si="27">F81*1.055</f>
        <v>640.06216999999992</v>
      </c>
      <c r="H81" s="1">
        <f t="shared" ref="H81" si="28">G81*1.052</f>
        <v>673.34540283999991</v>
      </c>
    </row>
    <row r="82" spans="1:8" x14ac:dyDescent="0.2">
      <c r="A82" s="46"/>
      <c r="B82" s="15" t="s">
        <v>71</v>
      </c>
      <c r="C82" s="44"/>
      <c r="D82" s="44"/>
      <c r="E82" s="1">
        <f t="shared" ref="E82:E85" si="29">F82+G82+H82</f>
        <v>6291.3017644600004</v>
      </c>
      <c r="F82" s="1">
        <f>1500+487.861</f>
        <v>1987.8609999999999</v>
      </c>
      <c r="G82" s="1">
        <f t="shared" si="11"/>
        <v>2097.1933549999999</v>
      </c>
      <c r="H82" s="1">
        <f t="shared" si="12"/>
        <v>2206.2474094600002</v>
      </c>
    </row>
    <row r="83" spans="1:8" ht="38.25" x14ac:dyDescent="0.2">
      <c r="A83" s="46"/>
      <c r="B83" s="15" t="s">
        <v>108</v>
      </c>
      <c r="C83" s="44"/>
      <c r="D83" s="44"/>
      <c r="E83" s="1">
        <f t="shared" ref="E83" si="30">F83+G83+H83</f>
        <v>61.695780839999998</v>
      </c>
      <c r="F83" s="1">
        <v>19.494</v>
      </c>
      <c r="G83" s="1">
        <f t="shared" ref="G83" si="31">F83*1.055</f>
        <v>20.56617</v>
      </c>
      <c r="H83" s="1">
        <f t="shared" ref="H83" si="32">G83*1.052</f>
        <v>21.635610840000002</v>
      </c>
    </row>
    <row r="84" spans="1:8" ht="25.5" x14ac:dyDescent="0.2">
      <c r="A84" s="46"/>
      <c r="B84" s="15" t="s">
        <v>49</v>
      </c>
      <c r="C84" s="44"/>
      <c r="D84" s="44"/>
      <c r="E84" s="1">
        <f t="shared" si="29"/>
        <v>508.68478293999999</v>
      </c>
      <c r="F84" s="1">
        <v>160.72900000000001</v>
      </c>
      <c r="G84" s="1">
        <f t="shared" si="11"/>
        <v>169.569095</v>
      </c>
      <c r="H84" s="1">
        <f t="shared" si="12"/>
        <v>178.38668794</v>
      </c>
    </row>
    <row r="85" spans="1:8" ht="25.5" x14ac:dyDescent="0.2">
      <c r="A85" s="46"/>
      <c r="B85" s="15" t="s">
        <v>78</v>
      </c>
      <c r="C85" s="44"/>
      <c r="D85" s="44"/>
      <c r="E85" s="1">
        <f t="shared" si="29"/>
        <v>2215.402</v>
      </c>
      <c r="F85" s="1">
        <v>700</v>
      </c>
      <c r="G85" s="1">
        <f t="shared" si="11"/>
        <v>738.5</v>
      </c>
      <c r="H85" s="1">
        <f t="shared" si="12"/>
        <v>776.90200000000004</v>
      </c>
    </row>
    <row r="86" spans="1:8" ht="25.5" x14ac:dyDescent="0.2">
      <c r="A86" s="51"/>
      <c r="B86" s="15" t="s">
        <v>72</v>
      </c>
      <c r="C86" s="44"/>
      <c r="D86" s="44"/>
      <c r="E86" s="1">
        <f>F86+G86+H86</f>
        <v>949.45800000000008</v>
      </c>
      <c r="F86" s="1">
        <v>300</v>
      </c>
      <c r="G86" s="1">
        <f t="shared" si="11"/>
        <v>316.5</v>
      </c>
      <c r="H86" s="1">
        <f t="shared" si="12"/>
        <v>332.95800000000003</v>
      </c>
    </row>
    <row r="87" spans="1:8" ht="13.5" customHeight="1" x14ac:dyDescent="0.2">
      <c r="A87" s="45" t="s">
        <v>73</v>
      </c>
      <c r="B87" s="15"/>
      <c r="C87" s="43" t="s">
        <v>59</v>
      </c>
      <c r="D87" s="43" t="s">
        <v>7</v>
      </c>
      <c r="E87" s="22">
        <f>SUM(F87:H87)</f>
        <v>6067.1962494199997</v>
      </c>
      <c r="F87" s="22">
        <f>F88+F89+F90</f>
        <v>1540.4289999999999</v>
      </c>
      <c r="G87" s="22">
        <f t="shared" ref="G87:H87" si="33">G88+G89+G90</f>
        <v>1625.152595</v>
      </c>
      <c r="H87" s="22">
        <f t="shared" si="33"/>
        <v>2901.6146544200001</v>
      </c>
    </row>
    <row r="88" spans="1:8" ht="13.5" customHeight="1" x14ac:dyDescent="0.2">
      <c r="A88" s="46"/>
      <c r="B88" s="15" t="s">
        <v>76</v>
      </c>
      <c r="C88" s="44"/>
      <c r="D88" s="44"/>
      <c r="E88" s="1">
        <f>SUM(F88:H88)</f>
        <v>1360.4580000000001</v>
      </c>
      <c r="F88" s="1">
        <v>500</v>
      </c>
      <c r="G88" s="1">
        <f>F88*1.055</f>
        <v>527.5</v>
      </c>
      <c r="H88" s="1">
        <f>G86*1.052</f>
        <v>332.95800000000003</v>
      </c>
    </row>
    <row r="89" spans="1:8" ht="26.25" customHeight="1" x14ac:dyDescent="0.2">
      <c r="A89" s="46"/>
      <c r="B89" s="15" t="s">
        <v>74</v>
      </c>
      <c r="C89" s="44"/>
      <c r="D89" s="44"/>
      <c r="E89" s="1">
        <f t="shared" ref="E89:E90" si="34">SUM(F89:H89)</f>
        <v>3300.16476994</v>
      </c>
      <c r="F89" s="1">
        <v>773.96799999999996</v>
      </c>
      <c r="G89" s="1">
        <f>F89*1.055</f>
        <v>816.53623999999991</v>
      </c>
      <c r="H89" s="1">
        <f>G87*1.052</f>
        <v>1709.6605299400001</v>
      </c>
    </row>
    <row r="90" spans="1:8" ht="33.75" customHeight="1" x14ac:dyDescent="0.2">
      <c r="A90" s="51"/>
      <c r="B90" s="15" t="s">
        <v>75</v>
      </c>
      <c r="C90" s="48"/>
      <c r="D90" s="48"/>
      <c r="E90" s="1">
        <f t="shared" si="34"/>
        <v>1406.5734794800001</v>
      </c>
      <c r="F90" s="1">
        <v>266.46100000000001</v>
      </c>
      <c r="G90" s="1">
        <f>F90*1.055</f>
        <v>281.116355</v>
      </c>
      <c r="H90" s="1">
        <f>G89*1.052</f>
        <v>858.99612447999993</v>
      </c>
    </row>
    <row r="91" spans="1:8" x14ac:dyDescent="0.2">
      <c r="A91" s="47" t="s">
        <v>32</v>
      </c>
      <c r="B91" s="47"/>
      <c r="C91" s="47"/>
      <c r="D91" s="47"/>
      <c r="E91" s="47"/>
      <c r="F91" s="47"/>
      <c r="G91" s="47"/>
      <c r="H91" s="47"/>
    </row>
    <row r="92" spans="1:8" ht="15.75" customHeight="1" x14ac:dyDescent="0.2">
      <c r="A92" s="50" t="s">
        <v>33</v>
      </c>
      <c r="B92" s="31"/>
      <c r="C92" s="49" t="s">
        <v>59</v>
      </c>
      <c r="D92" s="49" t="s">
        <v>7</v>
      </c>
      <c r="E92" s="22">
        <f>F92+G92+H92</f>
        <v>2910.7723797600001</v>
      </c>
      <c r="F92" s="22">
        <f>F93</f>
        <v>919.71600000000001</v>
      </c>
      <c r="G92" s="22">
        <f t="shared" ref="G92:H92" si="35">G93</f>
        <v>970.3003799999999</v>
      </c>
      <c r="H92" s="22">
        <f t="shared" si="35"/>
        <v>1020.7559997599999</v>
      </c>
    </row>
    <row r="93" spans="1:8" ht="69" customHeight="1" x14ac:dyDescent="0.2">
      <c r="A93" s="50"/>
      <c r="B93" s="39" t="s">
        <v>100</v>
      </c>
      <c r="C93" s="49"/>
      <c r="D93" s="49"/>
      <c r="E93" s="1">
        <f>F93+G93+H93</f>
        <v>2910.7723797600001</v>
      </c>
      <c r="F93" s="1">
        <v>919.71600000000001</v>
      </c>
      <c r="G93" s="1">
        <f>F93*1.055</f>
        <v>970.3003799999999</v>
      </c>
      <c r="H93" s="1">
        <f>G93*1.052</f>
        <v>1020.7559997599999</v>
      </c>
    </row>
    <row r="94" spans="1:8" ht="15.75" customHeight="1" x14ac:dyDescent="0.2">
      <c r="A94" s="40" t="s">
        <v>91</v>
      </c>
      <c r="B94" s="41"/>
      <c r="C94" s="41"/>
      <c r="D94" s="41"/>
      <c r="E94" s="41"/>
      <c r="F94" s="41"/>
      <c r="G94" s="41"/>
      <c r="H94" s="42"/>
    </row>
    <row r="95" spans="1:8" ht="13.5" customHeight="1" x14ac:dyDescent="0.2">
      <c r="A95" s="63" t="s">
        <v>92</v>
      </c>
      <c r="B95" s="39"/>
      <c r="C95" s="43" t="s">
        <v>59</v>
      </c>
      <c r="D95" s="43" t="s">
        <v>7</v>
      </c>
      <c r="E95" s="20">
        <f>E96+E97+E98</f>
        <v>2237.55602</v>
      </c>
      <c r="F95" s="20">
        <f>F96+F97+F98</f>
        <v>707</v>
      </c>
      <c r="G95" s="20">
        <f t="shared" ref="G95:H95" si="36">G96+G97+G98</f>
        <v>745.88499999999999</v>
      </c>
      <c r="H95" s="20">
        <f t="shared" si="36"/>
        <v>784.67102</v>
      </c>
    </row>
    <row r="96" spans="1:8" ht="42.75" customHeight="1" x14ac:dyDescent="0.2">
      <c r="A96" s="64"/>
      <c r="B96" s="39" t="s">
        <v>93</v>
      </c>
      <c r="C96" s="44"/>
      <c r="D96" s="44"/>
      <c r="E96" s="1">
        <f>F96+G96+H96</f>
        <v>212.04562000000001</v>
      </c>
      <c r="F96" s="7">
        <v>67</v>
      </c>
      <c r="G96" s="1">
        <f>F96*1.055</f>
        <v>70.685000000000002</v>
      </c>
      <c r="H96" s="1">
        <f>G96*1.052</f>
        <v>74.360620000000011</v>
      </c>
    </row>
    <row r="97" spans="1:65" ht="42.75" customHeight="1" x14ac:dyDescent="0.2">
      <c r="A97" s="64"/>
      <c r="B97" s="39" t="s">
        <v>96</v>
      </c>
      <c r="C97" s="48"/>
      <c r="D97" s="48"/>
      <c r="E97" s="1">
        <f>F97+G97+H97</f>
        <v>237.36450000000002</v>
      </c>
      <c r="F97" s="7">
        <f>75</f>
        <v>75</v>
      </c>
      <c r="G97" s="1">
        <f>F97*1.055</f>
        <v>79.125</v>
      </c>
      <c r="H97" s="1">
        <f>G97*1.052</f>
        <v>83.239500000000007</v>
      </c>
    </row>
    <row r="98" spans="1:65" ht="41.25" customHeight="1" x14ac:dyDescent="0.2">
      <c r="A98" s="65"/>
      <c r="B98" s="39" t="s">
        <v>99</v>
      </c>
      <c r="C98" s="32"/>
      <c r="D98" s="32"/>
      <c r="E98" s="1">
        <f>F98+G98+H98</f>
        <v>1788.1458999999998</v>
      </c>
      <c r="F98" s="7">
        <v>565</v>
      </c>
      <c r="G98" s="1">
        <f>F98*1.055</f>
        <v>596.07499999999993</v>
      </c>
      <c r="H98" s="1">
        <f>G98*1.052</f>
        <v>627.07089999999994</v>
      </c>
    </row>
    <row r="99" spans="1:65" x14ac:dyDescent="0.2">
      <c r="A99" s="47" t="s">
        <v>46</v>
      </c>
      <c r="B99" s="47"/>
      <c r="C99" s="47"/>
      <c r="D99" s="47"/>
      <c r="E99" s="47"/>
      <c r="F99" s="47"/>
      <c r="G99" s="47"/>
      <c r="H99" s="47"/>
    </row>
    <row r="100" spans="1:65" x14ac:dyDescent="0.2">
      <c r="A100" s="45" t="s">
        <v>31</v>
      </c>
      <c r="B100" s="31"/>
      <c r="C100" s="43" t="s">
        <v>59</v>
      </c>
      <c r="D100" s="43" t="s">
        <v>7</v>
      </c>
      <c r="E100" s="22">
        <f>F100+G100+H100</f>
        <v>807.03929999999991</v>
      </c>
      <c r="F100" s="22">
        <f>F101</f>
        <v>255</v>
      </c>
      <c r="G100" s="22">
        <f t="shared" ref="G100:H100" si="37">G101</f>
        <v>269.02499999999998</v>
      </c>
      <c r="H100" s="22">
        <f t="shared" si="37"/>
        <v>283.01429999999999</v>
      </c>
    </row>
    <row r="101" spans="1:65" ht="67.5" customHeight="1" x14ac:dyDescent="0.2">
      <c r="A101" s="46"/>
      <c r="B101" s="39" t="s">
        <v>30</v>
      </c>
      <c r="C101" s="44"/>
      <c r="D101" s="44"/>
      <c r="E101" s="1">
        <f>F101+G101+H101</f>
        <v>807.03929999999991</v>
      </c>
      <c r="F101" s="1">
        <v>255</v>
      </c>
      <c r="G101" s="7">
        <f>F101*1.055</f>
        <v>269.02499999999998</v>
      </c>
      <c r="H101" s="7">
        <f>G101*1.052</f>
        <v>283.01429999999999</v>
      </c>
    </row>
    <row r="102" spans="1:65" x14ac:dyDescent="0.2">
      <c r="A102" s="47" t="s">
        <v>47</v>
      </c>
      <c r="B102" s="47"/>
      <c r="C102" s="47"/>
      <c r="D102" s="47"/>
      <c r="E102" s="47"/>
      <c r="F102" s="47"/>
      <c r="G102" s="47"/>
      <c r="H102" s="47"/>
    </row>
    <row r="103" spans="1:65" x14ac:dyDescent="0.2">
      <c r="A103" s="61" t="s">
        <v>45</v>
      </c>
      <c r="B103" s="39"/>
      <c r="C103" s="49" t="s">
        <v>59</v>
      </c>
      <c r="D103" s="49" t="s">
        <v>7</v>
      </c>
      <c r="E103" s="22">
        <f>F103+G103+H103</f>
        <v>278.50767999999994</v>
      </c>
      <c r="F103" s="22">
        <f>F104</f>
        <v>88</v>
      </c>
      <c r="G103" s="22">
        <f t="shared" ref="G103:H103" si="38">G104</f>
        <v>92.839999999999989</v>
      </c>
      <c r="H103" s="22">
        <f t="shared" si="38"/>
        <v>97.66767999999999</v>
      </c>
    </row>
    <row r="104" spans="1:65" ht="40.5" customHeight="1" x14ac:dyDescent="0.2">
      <c r="A104" s="61"/>
      <c r="B104" s="39" t="s">
        <v>44</v>
      </c>
      <c r="C104" s="49"/>
      <c r="D104" s="49"/>
      <c r="E104" s="1">
        <f>F104+G104+H104</f>
        <v>278.50767999999994</v>
      </c>
      <c r="F104" s="1">
        <f>40+48</f>
        <v>88</v>
      </c>
      <c r="G104" s="1">
        <f>F104*1.055</f>
        <v>92.839999999999989</v>
      </c>
      <c r="H104" s="1">
        <f>G104*1.052</f>
        <v>97.66767999999999</v>
      </c>
    </row>
    <row r="105" spans="1:65" ht="14.25" customHeight="1" x14ac:dyDescent="0.2">
      <c r="A105" s="40" t="s">
        <v>104</v>
      </c>
      <c r="B105" s="41"/>
      <c r="C105" s="41"/>
      <c r="D105" s="41"/>
      <c r="E105" s="41"/>
      <c r="F105" s="41"/>
      <c r="G105" s="41"/>
      <c r="H105" s="42"/>
    </row>
    <row r="106" spans="1:65" ht="13.5" customHeight="1" x14ac:dyDescent="0.2">
      <c r="A106" s="45" t="s">
        <v>104</v>
      </c>
      <c r="B106" s="39"/>
      <c r="C106" s="49" t="s">
        <v>59</v>
      </c>
      <c r="D106" s="43" t="s">
        <v>105</v>
      </c>
      <c r="E106" s="22">
        <f>SUM(F106:H106)</f>
        <v>590</v>
      </c>
      <c r="F106" s="22">
        <f>F107</f>
        <v>590</v>
      </c>
      <c r="G106" s="22">
        <f t="shared" ref="G106:H106" si="39">G107</f>
        <v>0</v>
      </c>
      <c r="H106" s="22">
        <f t="shared" si="39"/>
        <v>0</v>
      </c>
    </row>
    <row r="107" spans="1:65" ht="39.75" customHeight="1" x14ac:dyDescent="0.2">
      <c r="A107" s="51"/>
      <c r="B107" s="27" t="s">
        <v>106</v>
      </c>
      <c r="C107" s="49"/>
      <c r="D107" s="48"/>
      <c r="E107" s="1">
        <f>SUM(F107:H107)</f>
        <v>590</v>
      </c>
      <c r="F107" s="1">
        <f>560+30</f>
        <v>590</v>
      </c>
      <c r="G107" s="1">
        <v>0</v>
      </c>
      <c r="H107" s="1">
        <v>0</v>
      </c>
    </row>
    <row r="108" spans="1:65" x14ac:dyDescent="0.2">
      <c r="A108" s="34" t="s">
        <v>37</v>
      </c>
      <c r="B108" s="34"/>
      <c r="C108" s="31"/>
      <c r="D108" s="31"/>
      <c r="E108" s="22">
        <f>E20+E29+E44+E51+E56+E87+E92+E100+E103+E17</f>
        <v>2109221.4178154194</v>
      </c>
      <c r="F108" s="22">
        <f>F20+F29+F44+F51+F56+F87+F92+F100+F103+F17+F70+F95</f>
        <v>835117.82799999998</v>
      </c>
      <c r="G108" s="22">
        <f>G20+G29+G44+G51+G56+G87+G92+G100+G103+G17+G70+G95</f>
        <v>880197.88766999985</v>
      </c>
      <c r="H108" s="22">
        <f>H20+H29+H44+H51+H56+H87+H92+H100+H103+H17+H70+H95</f>
        <v>927160.13195332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</row>
    <row r="109" spans="1:65" ht="14.25" customHeight="1" x14ac:dyDescent="0.2">
      <c r="A109" s="47" t="s">
        <v>86</v>
      </c>
      <c r="B109" s="47"/>
      <c r="C109" s="47"/>
      <c r="D109" s="47"/>
      <c r="E109" s="47"/>
      <c r="F109" s="47"/>
      <c r="G109" s="47"/>
      <c r="H109" s="47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</row>
    <row r="110" spans="1:65" x14ac:dyDescent="0.2">
      <c r="A110" s="61" t="s">
        <v>87</v>
      </c>
      <c r="B110" s="62" t="s">
        <v>88</v>
      </c>
      <c r="C110" s="50"/>
      <c r="D110" s="50"/>
      <c r="E110" s="22">
        <f>E111</f>
        <v>9.3309999999999995</v>
      </c>
      <c r="F110" s="22">
        <f>F111</f>
        <v>9.3309999999999995</v>
      </c>
      <c r="G110" s="22">
        <v>0</v>
      </c>
      <c r="H110" s="22">
        <v>0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</row>
    <row r="111" spans="1:65" s="39" customFormat="1" ht="115.5" customHeight="1" x14ac:dyDescent="0.2">
      <c r="A111" s="61"/>
      <c r="B111" s="62"/>
      <c r="C111" s="50"/>
      <c r="D111" s="50"/>
      <c r="E111" s="1">
        <f>F111</f>
        <v>9.3309999999999995</v>
      </c>
      <c r="F111" s="1">
        <v>9.3309999999999995</v>
      </c>
      <c r="G111" s="1"/>
      <c r="H111" s="1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</row>
    <row r="112" spans="1:65" x14ac:dyDescent="0.2">
      <c r="A112" s="17"/>
      <c r="B112" s="17"/>
      <c r="D112" s="18"/>
      <c r="E112" s="18"/>
      <c r="F112" s="3"/>
      <c r="G112" s="18"/>
      <c r="H112" s="18"/>
    </row>
    <row r="113" spans="1:8" ht="23.25" x14ac:dyDescent="0.2">
      <c r="A113" s="55" t="s">
        <v>38</v>
      </c>
      <c r="B113" s="55"/>
      <c r="C113" s="37"/>
      <c r="D113" s="37"/>
      <c r="E113" s="37"/>
      <c r="F113" s="4"/>
      <c r="G113" s="55" t="s">
        <v>54</v>
      </c>
      <c r="H113" s="55"/>
    </row>
    <row r="114" spans="1:8" s="10" customFormat="1" ht="18.75" x14ac:dyDescent="0.2">
      <c r="A114" s="8"/>
      <c r="B114" s="8"/>
      <c r="C114" s="2"/>
      <c r="D114" s="2"/>
      <c r="E114" s="2"/>
      <c r="F114" s="5"/>
      <c r="G114" s="2"/>
      <c r="H114" s="2"/>
    </row>
    <row r="116" spans="1:8" x14ac:dyDescent="0.2">
      <c r="F116" s="5"/>
      <c r="G116" s="5"/>
    </row>
    <row r="117" spans="1:8" x14ac:dyDescent="0.2">
      <c r="F117" s="5"/>
    </row>
    <row r="118" spans="1:8" x14ac:dyDescent="0.2">
      <c r="F118" s="5"/>
    </row>
    <row r="119" spans="1:8" x14ac:dyDescent="0.2">
      <c r="F119" s="5"/>
    </row>
  </sheetData>
  <mergeCells count="66">
    <mergeCell ref="D106:D107"/>
    <mergeCell ref="A106:A107"/>
    <mergeCell ref="A95:A98"/>
    <mergeCell ref="A99:H99"/>
    <mergeCell ref="C95:C97"/>
    <mergeCell ref="D95:D97"/>
    <mergeCell ref="G113:H113"/>
    <mergeCell ref="C100:C101"/>
    <mergeCell ref="A113:B113"/>
    <mergeCell ref="D103:D104"/>
    <mergeCell ref="C103:C104"/>
    <mergeCell ref="A103:A104"/>
    <mergeCell ref="A102:H102"/>
    <mergeCell ref="D100:D101"/>
    <mergeCell ref="A100:A101"/>
    <mergeCell ref="A109:H109"/>
    <mergeCell ref="A110:A111"/>
    <mergeCell ref="B110:B111"/>
    <mergeCell ref="C110:C111"/>
    <mergeCell ref="D110:D111"/>
    <mergeCell ref="A105:H105"/>
    <mergeCell ref="C106:C107"/>
    <mergeCell ref="A87:A90"/>
    <mergeCell ref="C29:C43"/>
    <mergeCell ref="A44:A50"/>
    <mergeCell ref="D44:D50"/>
    <mergeCell ref="A29:A43"/>
    <mergeCell ref="C44:C50"/>
    <mergeCell ref="F1:H1"/>
    <mergeCell ref="F2:H2"/>
    <mergeCell ref="F3:H3"/>
    <mergeCell ref="F5:H5"/>
    <mergeCell ref="E13:E14"/>
    <mergeCell ref="A8:H8"/>
    <mergeCell ref="F6:H6"/>
    <mergeCell ref="A9:H9"/>
    <mergeCell ref="A12:A14"/>
    <mergeCell ref="D12:D14"/>
    <mergeCell ref="B12:B14"/>
    <mergeCell ref="E12:H12"/>
    <mergeCell ref="F13:H13"/>
    <mergeCell ref="C12:C14"/>
    <mergeCell ref="A16:H16"/>
    <mergeCell ref="A17:A18"/>
    <mergeCell ref="A19:H19"/>
    <mergeCell ref="D29:D43"/>
    <mergeCell ref="D20:D24"/>
    <mergeCell ref="C20:C24"/>
    <mergeCell ref="A20:A24"/>
    <mergeCell ref="A28:H28"/>
    <mergeCell ref="A94:H94"/>
    <mergeCell ref="D51:D55"/>
    <mergeCell ref="C56:C68"/>
    <mergeCell ref="A51:A55"/>
    <mergeCell ref="D56:D68"/>
    <mergeCell ref="A56:A68"/>
    <mergeCell ref="C51:C55"/>
    <mergeCell ref="C81:C86"/>
    <mergeCell ref="D81:D86"/>
    <mergeCell ref="A91:H91"/>
    <mergeCell ref="D87:D90"/>
    <mergeCell ref="C87:C90"/>
    <mergeCell ref="C92:C93"/>
    <mergeCell ref="A92:A93"/>
    <mergeCell ref="A70:A86"/>
    <mergeCell ref="D92:D93"/>
  </mergeCells>
  <phoneticPr fontId="0" type="noConversion"/>
  <printOptions horizontalCentered="1"/>
  <pageMargins left="0.39370078740157483" right="0" top="1.1811023622047245" bottom="0" header="0" footer="0"/>
  <pageSetup paperSize="9" scale="85" fitToHeight="30" orientation="landscape" r:id="rId1"/>
  <headerFooter differentFirst="1"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1.1.ДІБ</vt:lpstr>
      <vt:lpstr>'додаток 1.1.ДІБ'!Область_печати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2017-08-28T10:25:05Z</cp:lastPrinted>
  <dcterms:created xsi:type="dcterms:W3CDTF">1996-10-08T23:32:33Z</dcterms:created>
  <dcterms:modified xsi:type="dcterms:W3CDTF">2017-09-05T13:29:21Z</dcterms:modified>
</cp:coreProperties>
</file>