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додаток 1.2.РА" sheetId="2" r:id="rId1"/>
    <sheet name="Аркуш1" sheetId="1" r:id="rId2"/>
  </sheets>
  <definedNames>
    <definedName name="_xlnm.Print_Area" localSheetId="0">'додаток 1.2.РА'!$A$1:$H$52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2" l="1"/>
  <c r="F33" i="2" l="1"/>
  <c r="E21" i="2"/>
  <c r="L41" i="2"/>
  <c r="F36" i="2" l="1"/>
  <c r="F31" i="2" l="1"/>
  <c r="F42" i="2" l="1"/>
  <c r="F23" i="2"/>
  <c r="F19" i="2" l="1"/>
  <c r="F20" i="2" l="1"/>
  <c r="H42" i="2" l="1"/>
  <c r="H41" i="2" s="1"/>
  <c r="F41" i="2"/>
  <c r="E42" i="2" l="1"/>
  <c r="G41" i="2"/>
  <c r="E41" i="2" s="1"/>
  <c r="F28" i="2"/>
  <c r="F22" i="2"/>
  <c r="I22" i="2" s="1"/>
  <c r="F24" i="2"/>
  <c r="I24" i="2" s="1"/>
  <c r="F37" i="2"/>
  <c r="F32" i="2" l="1"/>
  <c r="F35" i="2" l="1"/>
  <c r="F48" i="2"/>
  <c r="F47" i="2" l="1"/>
  <c r="F45" i="2"/>
  <c r="F18" i="2"/>
  <c r="F17" i="2" s="1"/>
  <c r="E46" i="2" l="1"/>
  <c r="E47" i="2"/>
  <c r="E48" i="2"/>
  <c r="E49" i="2"/>
  <c r="E45" i="2"/>
  <c r="G44" i="2"/>
  <c r="H44" i="2"/>
  <c r="F44" i="2"/>
  <c r="E44" i="2" l="1"/>
  <c r="E39" i="2" l="1"/>
  <c r="E38" i="2" l="1"/>
  <c r="F27" i="2" l="1"/>
  <c r="F25" i="2" s="1"/>
  <c r="F30" i="2" l="1"/>
  <c r="G32" i="2" l="1"/>
  <c r="H32" i="2" s="1"/>
  <c r="G33" i="2"/>
  <c r="H33" i="2" s="1"/>
  <c r="G34" i="2"/>
  <c r="H34" i="2" s="1"/>
  <c r="G35" i="2"/>
  <c r="H35" i="2" s="1"/>
  <c r="G36" i="2"/>
  <c r="G37" i="2"/>
  <c r="H37" i="2" s="1"/>
  <c r="G31" i="2"/>
  <c r="E27" i="2"/>
  <c r="E28" i="2"/>
  <c r="E24" i="2"/>
  <c r="G30" i="2" l="1"/>
  <c r="G50" i="2" s="1"/>
  <c r="H36" i="2"/>
  <c r="E37" i="2"/>
  <c r="H31" i="2"/>
  <c r="E34" i="2"/>
  <c r="E33" i="2"/>
  <c r="E26" i="2"/>
  <c r="E25" i="2"/>
  <c r="E23" i="2"/>
  <c r="E22" i="2"/>
  <c r="E19" i="2"/>
  <c r="H18" i="2"/>
  <c r="G18" i="2"/>
  <c r="H30" i="2" l="1"/>
  <c r="H50" i="2" s="1"/>
  <c r="E31" i="2"/>
  <c r="E36" i="2"/>
  <c r="E32" i="2"/>
  <c r="E18" i="2"/>
  <c r="E35" i="2" l="1"/>
  <c r="E30" i="2" l="1"/>
  <c r="E20" i="2" l="1"/>
  <c r="E17" i="2" s="1"/>
  <c r="F50" i="2"/>
  <c r="E50" i="2" l="1"/>
</calcChain>
</file>

<file path=xl/sharedStrings.xml><?xml version="1.0" encoding="utf-8"?>
<sst xmlns="http://schemas.openxmlformats.org/spreadsheetml/2006/main" count="64" uniqueCount="39">
  <si>
    <t>ЗАТВЕРДЖЕНО</t>
  </si>
  <si>
    <t>Рішення міської ради</t>
  </si>
  <si>
    <t>Додаток 1.2.</t>
  </si>
  <si>
    <t>До Програми розвитку інфраструктури та комплексного благоустрою міста Запоріжжя на 2017-2019 роки</t>
  </si>
  <si>
    <t>Завдання і заходи</t>
  </si>
  <si>
    <t>з виконання Програми розвитку інфраструктури та комплексного благоустрою міста Запоріжжя на 2017-2019 роки</t>
  </si>
  <si>
    <t>Найменування завдання</t>
  </si>
  <si>
    <t>Найменування заходу</t>
  </si>
  <si>
    <t>Головний розпорядник бюджетних коштів, виконавці</t>
  </si>
  <si>
    <t>Джерела фінансування (бюджет міста, державний, обласний бюджети, інші)</t>
  </si>
  <si>
    <t>Прогнозні обсяги, тис.грн</t>
  </si>
  <si>
    <t>Всього</t>
  </si>
  <si>
    <t>за роками</t>
  </si>
  <si>
    <t>Реалізація заходів щодо інвестиційного розвитку території</t>
  </si>
  <si>
    <t>районна адміністрація Запорізької міської ради по Хортицькому району</t>
  </si>
  <si>
    <t>бюджет міста</t>
  </si>
  <si>
    <t>забезпечення  проектування, будівництва та реконструкції об'єктів</t>
  </si>
  <si>
    <t>районна адміністрація Запорізької міської ради по Вознесенівському району</t>
  </si>
  <si>
    <t>районна адміністрація Запорізької міської ради по Олександрівському району</t>
  </si>
  <si>
    <t>районна адміністрація Запорізької міської ради по Комунарському району</t>
  </si>
  <si>
    <t>районна адміністрація Запорізької міської ради по Шевченківському району</t>
  </si>
  <si>
    <t>районна адміністрація Запорізької міської ради по Заводському району</t>
  </si>
  <si>
    <t>районна адміністрація Запорізької міської ради по Дніпровському району</t>
  </si>
  <si>
    <t>Секретар міської ради</t>
  </si>
  <si>
    <t>Р.О. Пидорич</t>
  </si>
  <si>
    <t xml:space="preserve">Благоустрій міста </t>
  </si>
  <si>
    <t>Реалізація заходів  щодо інвестиційного розвитку території</t>
  </si>
  <si>
    <t>Забезпечення проведення благоустрою території районів міста</t>
  </si>
  <si>
    <t>Всього по програмі:</t>
  </si>
  <si>
    <t>Реалізація проектів-переможців громадського бюджету</t>
  </si>
  <si>
    <t>капітальний ремонт об'єктів благоустрою</t>
  </si>
  <si>
    <t>Виконання доручень депутатів обласної ради</t>
  </si>
  <si>
    <t>виконання доручень депутатів обласної ради</t>
  </si>
  <si>
    <t>обласний бюджет</t>
  </si>
  <si>
    <t>Інші видатки</t>
  </si>
  <si>
    <t>отримання сертифікатів про готовність об'єкту до  експлуатації</t>
  </si>
  <si>
    <t>в т.ч. за рахунок коштів субвенції з державного бюджету місцевим бюджетам на здійснення заходів щодо соціально-економічного розвитку окремих територій</t>
  </si>
  <si>
    <t>капітальний, поточний ремонт та утримання об'єктів благоустрою, догляд за зеленими насадженнями, в т.ч. покіс трав, ліквідація стихійних звалищ сміття, ліквідація карантинних рослин, паспортизація та інвентаризація об'єктів благоустрою тощо.</t>
  </si>
  <si>
    <t>27.09.2017 №21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</si>
</sst>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#,##0.000"/>
    <numFmt numFmtId="165" formatCode="0.000"/>
    <numFmt numFmtId="166" formatCode="_-* #,##0.000_р_._-;\-* #,##0.000_р_._-;_-* &quot;-&quot;??_р_.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b/>
      <u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1" applyFont="1" applyFill="1" applyAlignment="1">
      <alignment vertical="top" wrapText="1"/>
    </xf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3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center" vertical="top" wrapText="1"/>
    </xf>
    <xf numFmtId="164" fontId="2" fillId="2" borderId="0" xfId="1" applyNumberFormat="1" applyFont="1" applyFill="1" applyAlignment="1">
      <alignment vertical="top" wrapText="1"/>
    </xf>
    <xf numFmtId="0" fontId="2" fillId="2" borderId="0" xfId="1" applyFont="1" applyFill="1" applyAlignment="1">
      <alignment horizontal="center" vertical="center" wrapText="1"/>
    </xf>
    <xf numFmtId="0" fontId="2" fillId="2" borderId="1" xfId="1" applyFont="1" applyFill="1" applyBorder="1" applyAlignment="1">
      <alignment horizontal="left" vertical="top" wrapText="1"/>
    </xf>
    <xf numFmtId="164" fontId="7" fillId="2" borderId="1" xfId="1" applyNumberFormat="1" applyFont="1" applyFill="1" applyBorder="1" applyAlignment="1">
      <alignment horizontal="center" vertical="top" wrapText="1"/>
    </xf>
    <xf numFmtId="164" fontId="7" fillId="2" borderId="6" xfId="1" applyNumberFormat="1" applyFont="1" applyFill="1" applyBorder="1" applyAlignment="1">
      <alignment horizontal="center" vertical="top" wrapText="1"/>
    </xf>
    <xf numFmtId="164" fontId="2" fillId="2" borderId="5" xfId="1" applyNumberFormat="1" applyFont="1" applyFill="1" applyBorder="1" applyAlignment="1">
      <alignment horizontal="center" vertical="top" wrapText="1"/>
    </xf>
    <xf numFmtId="164" fontId="2" fillId="2" borderId="1" xfId="1" applyNumberFormat="1" applyFont="1" applyFill="1" applyBorder="1" applyAlignment="1">
      <alignment horizontal="center" vertical="top" wrapText="1"/>
    </xf>
    <xf numFmtId="164" fontId="7" fillId="2" borderId="5" xfId="1" applyNumberFormat="1" applyFont="1" applyFill="1" applyBorder="1" applyAlignment="1">
      <alignment horizontal="center" vertical="top" wrapText="1"/>
    </xf>
    <xf numFmtId="164" fontId="7" fillId="2" borderId="0" xfId="1" applyNumberFormat="1" applyFont="1" applyFill="1" applyAlignment="1">
      <alignment vertical="top" wrapText="1"/>
    </xf>
    <xf numFmtId="164" fontId="2" fillId="2" borderId="6" xfId="1" applyNumberFormat="1" applyFont="1" applyFill="1" applyBorder="1" applyAlignment="1">
      <alignment horizontal="center" vertical="top" wrapText="1"/>
    </xf>
    <xf numFmtId="164" fontId="2" fillId="2" borderId="0" xfId="1" applyNumberFormat="1" applyFont="1" applyFill="1" applyAlignment="1">
      <alignment horizontal="center" vertical="top" wrapText="1"/>
    </xf>
    <xf numFmtId="164" fontId="5" fillId="2" borderId="0" xfId="1" applyNumberFormat="1" applyFont="1" applyFill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 wrapText="1"/>
    </xf>
    <xf numFmtId="165" fontId="7" fillId="2" borderId="1" xfId="1" applyNumberFormat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horizontal="center" vertical="top" wrapText="1"/>
    </xf>
    <xf numFmtId="0" fontId="2" fillId="2" borderId="6" xfId="1" applyFont="1" applyFill="1" applyBorder="1" applyAlignment="1">
      <alignment vertical="top" wrapText="1"/>
    </xf>
    <xf numFmtId="164" fontId="2" fillId="2" borderId="0" xfId="1" applyNumberFormat="1" applyFont="1" applyFill="1" applyAlignment="1">
      <alignment horizontal="center" vertical="center" wrapText="1"/>
    </xf>
    <xf numFmtId="0" fontId="2" fillId="2" borderId="1" xfId="1" applyFont="1" applyFill="1" applyBorder="1" applyAlignment="1">
      <alignment vertical="top" wrapText="1"/>
    </xf>
    <xf numFmtId="166" fontId="2" fillId="2" borderId="0" xfId="1" applyNumberFormat="1" applyFont="1" applyFill="1" applyAlignment="1">
      <alignment vertical="top" wrapText="1"/>
    </xf>
    <xf numFmtId="166" fontId="2" fillId="2" borderId="0" xfId="2" applyNumberFormat="1" applyFont="1" applyFill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7" fillId="2" borderId="5" xfId="1" applyFont="1" applyFill="1" applyBorder="1" applyAlignment="1">
      <alignment horizontal="left" vertical="top" wrapText="1"/>
    </xf>
    <xf numFmtId="0" fontId="7" fillId="2" borderId="7" xfId="1" applyFont="1" applyFill="1" applyBorder="1" applyAlignment="1">
      <alignment horizontal="left" vertical="top" wrapText="1"/>
    </xf>
    <xf numFmtId="0" fontId="7" fillId="2" borderId="6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left" vertical="top" wrapText="1"/>
    </xf>
    <xf numFmtId="0" fontId="5" fillId="2" borderId="0" xfId="1" applyFont="1" applyFill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2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left" vertical="top" wrapText="1"/>
    </xf>
    <xf numFmtId="0" fontId="2" fillId="2" borderId="7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left" vertical="top" wrapText="1"/>
    </xf>
    <xf numFmtId="0" fontId="7" fillId="2" borderId="1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left" vertical="top" wrapText="1"/>
    </xf>
    <xf numFmtId="0" fontId="7" fillId="2" borderId="6" xfId="1" applyFont="1" applyFill="1" applyBorder="1" applyAlignment="1">
      <alignment horizontal="left" vertical="top" wrapText="1"/>
    </xf>
    <xf numFmtId="0" fontId="5" fillId="2" borderId="0" xfId="1" applyFont="1" applyFill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left" vertical="top" wrapText="1"/>
    </xf>
    <xf numFmtId="0" fontId="2" fillId="2" borderId="8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center" vertical="top" wrapText="1"/>
    </xf>
    <xf numFmtId="0" fontId="2" fillId="2" borderId="9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2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Font="1" applyFill="1" applyAlignment="1">
      <alignment horizontal="left" vertical="center" wrapText="1"/>
    </xf>
    <xf numFmtId="0" fontId="10" fillId="2" borderId="0" xfId="1" applyFont="1" applyFill="1" applyBorder="1" applyAlignment="1">
      <alignment horizontal="left" vertical="top" wrapText="1"/>
    </xf>
  </cellXfs>
  <cellStyles count="3">
    <cellStyle name="Звичайний 2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52"/>
  <sheetViews>
    <sheetView tabSelected="1" view="pageBreakPreview" zoomScale="90" zoomScaleNormal="75" zoomScaleSheetLayoutView="90" workbookViewId="0"/>
  </sheetViews>
  <sheetFormatPr defaultColWidth="9.140625" defaultRowHeight="12.75" x14ac:dyDescent="0.25"/>
  <cols>
    <col min="1" max="1" width="33.7109375" style="1" customWidth="1"/>
    <col min="2" max="2" width="32.85546875" style="1" customWidth="1"/>
    <col min="3" max="3" width="22.7109375" style="5" customWidth="1"/>
    <col min="4" max="4" width="22.28515625" style="5" customWidth="1"/>
    <col min="5" max="5" width="14.85546875" style="5" customWidth="1"/>
    <col min="6" max="6" width="16.85546875" style="5" customWidth="1"/>
    <col min="7" max="7" width="16.140625" style="5" customWidth="1"/>
    <col min="8" max="8" width="14.5703125" style="5" customWidth="1"/>
    <col min="9" max="9" width="11.7109375" style="1" bestFit="1" customWidth="1"/>
    <col min="10" max="11" width="9.140625" style="1"/>
    <col min="12" max="12" width="13.5703125" style="1" bestFit="1" customWidth="1"/>
    <col min="13" max="16384" width="9.140625" style="1"/>
  </cols>
  <sheetData>
    <row r="1" spans="1:9" ht="23.25" x14ac:dyDescent="0.25">
      <c r="C1" s="2"/>
      <c r="D1" s="2"/>
      <c r="E1" s="2"/>
      <c r="F1" s="48" t="s">
        <v>0</v>
      </c>
      <c r="G1" s="48"/>
      <c r="H1" s="48"/>
    </row>
    <row r="2" spans="1:9" ht="23.25" x14ac:dyDescent="0.25">
      <c r="C2" s="2"/>
      <c r="D2" s="2"/>
      <c r="E2" s="2"/>
      <c r="F2" s="48" t="s">
        <v>1</v>
      </c>
      <c r="G2" s="48"/>
      <c r="H2" s="48"/>
    </row>
    <row r="3" spans="1:9" ht="23.25" x14ac:dyDescent="0.25">
      <c r="C3" s="2"/>
      <c r="D3" s="2"/>
      <c r="E3" s="2"/>
      <c r="F3" s="62" t="s">
        <v>38</v>
      </c>
      <c r="G3" s="60"/>
      <c r="H3" s="60"/>
    </row>
    <row r="4" spans="1:9" ht="23.25" x14ac:dyDescent="0.25">
      <c r="C4" s="2"/>
      <c r="D4" s="2"/>
      <c r="E4" s="2"/>
      <c r="F4" s="33"/>
      <c r="G4" s="33"/>
      <c r="H4" s="33"/>
    </row>
    <row r="5" spans="1:9" s="3" customFormat="1" ht="25.5" customHeight="1" x14ac:dyDescent="0.25">
      <c r="C5" s="2"/>
      <c r="D5" s="2"/>
      <c r="E5" s="2"/>
      <c r="F5" s="48" t="s">
        <v>2</v>
      </c>
      <c r="G5" s="48"/>
      <c r="H5" s="48"/>
    </row>
    <row r="6" spans="1:9" s="3" customFormat="1" ht="141" customHeight="1" x14ac:dyDescent="0.25">
      <c r="C6" s="4"/>
      <c r="D6" s="4"/>
      <c r="E6" s="4"/>
      <c r="F6" s="61" t="s">
        <v>3</v>
      </c>
      <c r="G6" s="61"/>
      <c r="H6" s="61"/>
    </row>
    <row r="7" spans="1:9" x14ac:dyDescent="0.25">
      <c r="I7" s="6"/>
    </row>
    <row r="8" spans="1:9" s="3" customFormat="1" ht="22.5" x14ac:dyDescent="0.25">
      <c r="A8" s="52" t="s">
        <v>4</v>
      </c>
      <c r="B8" s="52"/>
      <c r="C8" s="52"/>
      <c r="D8" s="52"/>
      <c r="E8" s="52"/>
      <c r="F8" s="52"/>
      <c r="G8" s="52"/>
      <c r="H8" s="52"/>
    </row>
    <row r="9" spans="1:9" s="3" customFormat="1" ht="20.25" x14ac:dyDescent="0.25">
      <c r="A9" s="58" t="s">
        <v>5</v>
      </c>
      <c r="B9" s="58"/>
      <c r="C9" s="58"/>
      <c r="D9" s="58"/>
      <c r="E9" s="58"/>
      <c r="F9" s="58"/>
      <c r="G9" s="58"/>
      <c r="H9" s="58"/>
    </row>
    <row r="10" spans="1:9" s="3" customFormat="1" ht="9.75" customHeight="1" x14ac:dyDescent="0.25">
      <c r="A10" s="35"/>
      <c r="B10" s="35"/>
      <c r="C10" s="35"/>
      <c r="D10" s="35"/>
      <c r="E10" s="35"/>
      <c r="F10" s="35"/>
      <c r="G10" s="35"/>
      <c r="H10" s="35"/>
    </row>
    <row r="12" spans="1:9" s="7" customFormat="1" ht="23.25" customHeight="1" x14ac:dyDescent="0.25">
      <c r="A12" s="59" t="s">
        <v>6</v>
      </c>
      <c r="B12" s="59" t="s">
        <v>7</v>
      </c>
      <c r="C12" s="59" t="s">
        <v>8</v>
      </c>
      <c r="D12" s="59" t="s">
        <v>9</v>
      </c>
      <c r="E12" s="59" t="s">
        <v>10</v>
      </c>
      <c r="F12" s="59"/>
      <c r="G12" s="59"/>
      <c r="H12" s="59"/>
    </row>
    <row r="13" spans="1:9" s="7" customFormat="1" ht="23.25" customHeight="1" x14ac:dyDescent="0.25">
      <c r="A13" s="59"/>
      <c r="B13" s="59"/>
      <c r="C13" s="59"/>
      <c r="D13" s="59"/>
      <c r="E13" s="59" t="s">
        <v>11</v>
      </c>
      <c r="F13" s="59" t="s">
        <v>12</v>
      </c>
      <c r="G13" s="59"/>
      <c r="H13" s="59"/>
    </row>
    <row r="14" spans="1:9" s="7" customFormat="1" x14ac:dyDescent="0.25">
      <c r="A14" s="59"/>
      <c r="B14" s="59"/>
      <c r="C14" s="59"/>
      <c r="D14" s="59"/>
      <c r="E14" s="59"/>
      <c r="F14" s="36">
        <v>2017</v>
      </c>
      <c r="G14" s="36">
        <v>2018</v>
      </c>
      <c r="H14" s="36">
        <v>2019</v>
      </c>
    </row>
    <row r="15" spans="1:9" s="7" customFormat="1" x14ac:dyDescent="0.25">
      <c r="A15" s="36">
        <v>1</v>
      </c>
      <c r="B15" s="36">
        <v>2</v>
      </c>
      <c r="C15" s="36">
        <v>3</v>
      </c>
      <c r="D15" s="36">
        <v>4</v>
      </c>
      <c r="E15" s="36">
        <v>5</v>
      </c>
      <c r="F15" s="36">
        <v>6</v>
      </c>
      <c r="G15" s="36">
        <v>7</v>
      </c>
      <c r="H15" s="36">
        <v>8</v>
      </c>
    </row>
    <row r="16" spans="1:9" s="7" customFormat="1" ht="12.75" customHeight="1" x14ac:dyDescent="0.25">
      <c r="A16" s="53" t="s">
        <v>13</v>
      </c>
      <c r="B16" s="40"/>
      <c r="C16" s="40"/>
      <c r="D16" s="40"/>
      <c r="E16" s="40"/>
      <c r="F16" s="40"/>
      <c r="G16" s="40"/>
      <c r="H16" s="41"/>
    </row>
    <row r="17" spans="1:9" s="7" customFormat="1" ht="12.75" customHeight="1" x14ac:dyDescent="0.25">
      <c r="A17" s="50" t="s">
        <v>26</v>
      </c>
      <c r="B17" s="42" t="s">
        <v>16</v>
      </c>
      <c r="C17" s="37"/>
      <c r="D17" s="55" t="s">
        <v>15</v>
      </c>
      <c r="E17" s="9">
        <f>SUM(E18:E24)</f>
        <v>43938.107999999993</v>
      </c>
      <c r="F17" s="9">
        <f>SUM(F18:F24)-F21</f>
        <v>38938.107999999993</v>
      </c>
      <c r="G17" s="19">
        <v>0</v>
      </c>
      <c r="H17" s="19">
        <v>0</v>
      </c>
    </row>
    <row r="18" spans="1:9" s="7" customFormat="1" ht="48.75" customHeight="1" x14ac:dyDescent="0.25">
      <c r="A18" s="54"/>
      <c r="B18" s="43"/>
      <c r="C18" s="31" t="s">
        <v>14</v>
      </c>
      <c r="D18" s="56"/>
      <c r="E18" s="12">
        <f>F18+G18+H18</f>
        <v>1500</v>
      </c>
      <c r="F18" s="15">
        <f>6000-3000+1000-2500</f>
        <v>1500</v>
      </c>
      <c r="G18" s="15">
        <f>G19</f>
        <v>0</v>
      </c>
      <c r="H18" s="15">
        <f>H19</f>
        <v>0</v>
      </c>
    </row>
    <row r="19" spans="1:9" s="7" customFormat="1" ht="58.5" customHeight="1" x14ac:dyDescent="0.25">
      <c r="A19" s="54"/>
      <c r="B19" s="43"/>
      <c r="C19" s="31" t="s">
        <v>17</v>
      </c>
      <c r="D19" s="56"/>
      <c r="E19" s="11">
        <f t="shared" ref="E19:E26" si="0">SUM(F19:H19)</f>
        <v>3443.9679999999989</v>
      </c>
      <c r="F19" s="11">
        <f>8407.991+2795.63-4000+32.249-3791.902</f>
        <v>3443.9679999999989</v>
      </c>
      <c r="G19" s="12">
        <v>0</v>
      </c>
      <c r="H19" s="12">
        <v>0</v>
      </c>
    </row>
    <row r="20" spans="1:9" s="7" customFormat="1" ht="55.5" customHeight="1" x14ac:dyDescent="0.25">
      <c r="A20" s="54"/>
      <c r="B20" s="43"/>
      <c r="C20" s="31" t="s">
        <v>18</v>
      </c>
      <c r="D20" s="56"/>
      <c r="E20" s="11">
        <f t="shared" si="0"/>
        <v>14939.162</v>
      </c>
      <c r="F20" s="11">
        <f>14939.162</f>
        <v>14939.162</v>
      </c>
      <c r="G20" s="12">
        <v>0</v>
      </c>
      <c r="H20" s="12">
        <v>0</v>
      </c>
    </row>
    <row r="21" spans="1:9" s="7" customFormat="1" ht="92.25" customHeight="1" x14ac:dyDescent="0.25">
      <c r="A21" s="54"/>
      <c r="B21" s="43"/>
      <c r="C21" s="26" t="s">
        <v>36</v>
      </c>
      <c r="D21" s="56"/>
      <c r="E21" s="11">
        <f>F21</f>
        <v>5000</v>
      </c>
      <c r="F21" s="11">
        <v>5000</v>
      </c>
      <c r="G21" s="12">
        <v>0</v>
      </c>
      <c r="H21" s="12">
        <v>0</v>
      </c>
    </row>
    <row r="22" spans="1:9" s="7" customFormat="1" ht="49.5" customHeight="1" x14ac:dyDescent="0.25">
      <c r="A22" s="54"/>
      <c r="B22" s="43"/>
      <c r="C22" s="31" t="s">
        <v>19</v>
      </c>
      <c r="D22" s="56"/>
      <c r="E22" s="11">
        <f t="shared" si="0"/>
        <v>3021.9650000000001</v>
      </c>
      <c r="F22" s="11">
        <f>5925.965-3000+96</f>
        <v>3021.9650000000001</v>
      </c>
      <c r="G22" s="12">
        <v>0</v>
      </c>
      <c r="H22" s="12">
        <v>0</v>
      </c>
      <c r="I22" s="22">
        <f>F22-4519.919</f>
        <v>-1497.9539999999997</v>
      </c>
    </row>
    <row r="23" spans="1:9" s="7" customFormat="1" ht="54" customHeight="1" x14ac:dyDescent="0.25">
      <c r="A23" s="54"/>
      <c r="B23" s="43"/>
      <c r="C23" s="31" t="s">
        <v>20</v>
      </c>
      <c r="D23" s="56"/>
      <c r="E23" s="11">
        <f t="shared" si="0"/>
        <v>12675.733</v>
      </c>
      <c r="F23" s="11">
        <f>14004.778-1000-1000+640+146.533-115.578</f>
        <v>12675.733</v>
      </c>
      <c r="G23" s="12">
        <v>0</v>
      </c>
      <c r="H23" s="12">
        <v>0</v>
      </c>
    </row>
    <row r="24" spans="1:9" s="7" customFormat="1" ht="41.25" customHeight="1" x14ac:dyDescent="0.25">
      <c r="A24" s="51"/>
      <c r="B24" s="44"/>
      <c r="C24" s="18" t="s">
        <v>21</v>
      </c>
      <c r="D24" s="57"/>
      <c r="E24" s="11">
        <f t="shared" si="0"/>
        <v>3357.28</v>
      </c>
      <c r="F24" s="12">
        <f>5043.88-2000+78.378+235.022</f>
        <v>3357.28</v>
      </c>
      <c r="G24" s="12">
        <v>0</v>
      </c>
      <c r="H24" s="12">
        <v>0</v>
      </c>
      <c r="I24" s="22">
        <f>F24-3357.28</f>
        <v>0</v>
      </c>
    </row>
    <row r="25" spans="1:9" s="7" customFormat="1" ht="13.5" customHeight="1" x14ac:dyDescent="0.25">
      <c r="A25" s="50" t="s">
        <v>29</v>
      </c>
      <c r="B25" s="42" t="s">
        <v>16</v>
      </c>
      <c r="C25" s="32"/>
      <c r="D25" s="45" t="s">
        <v>15</v>
      </c>
      <c r="E25" s="13">
        <f t="shared" si="0"/>
        <v>1175.454</v>
      </c>
      <c r="F25" s="9">
        <f>SUM(F26:F28)</f>
        <v>1175.454</v>
      </c>
      <c r="G25" s="13">
        <v>0</v>
      </c>
      <c r="H25" s="9">
        <v>0</v>
      </c>
    </row>
    <row r="26" spans="1:9" s="7" customFormat="1" ht="45" customHeight="1" x14ac:dyDescent="0.25">
      <c r="A26" s="54"/>
      <c r="B26" s="43"/>
      <c r="C26" s="31" t="s">
        <v>14</v>
      </c>
      <c r="D26" s="46"/>
      <c r="E26" s="11">
        <f t="shared" si="0"/>
        <v>577.5</v>
      </c>
      <c r="F26" s="12">
        <v>577.5</v>
      </c>
      <c r="G26" s="12">
        <v>0</v>
      </c>
      <c r="H26" s="12">
        <v>0</v>
      </c>
    </row>
    <row r="27" spans="1:9" s="7" customFormat="1" ht="54.75" customHeight="1" x14ac:dyDescent="0.25">
      <c r="A27" s="54"/>
      <c r="B27" s="43"/>
      <c r="C27" s="31" t="s">
        <v>17</v>
      </c>
      <c r="D27" s="46"/>
      <c r="E27" s="11">
        <f t="shared" ref="E27:E28" si="1">SUM(F27:H27)</f>
        <v>300</v>
      </c>
      <c r="F27" s="15">
        <f>300</f>
        <v>300</v>
      </c>
      <c r="G27" s="12">
        <v>0</v>
      </c>
      <c r="H27" s="12">
        <v>0</v>
      </c>
    </row>
    <row r="28" spans="1:9" s="7" customFormat="1" ht="45" customHeight="1" x14ac:dyDescent="0.25">
      <c r="A28" s="51"/>
      <c r="B28" s="44"/>
      <c r="C28" s="18" t="s">
        <v>19</v>
      </c>
      <c r="D28" s="47"/>
      <c r="E28" s="11">
        <f t="shared" si="1"/>
        <v>297.95400000000001</v>
      </c>
      <c r="F28" s="15">
        <f>300-2.046</f>
        <v>297.95400000000001</v>
      </c>
      <c r="G28" s="12">
        <v>0</v>
      </c>
      <c r="H28" s="12">
        <v>0</v>
      </c>
    </row>
    <row r="29" spans="1:9" s="7" customFormat="1" ht="13.5" customHeight="1" x14ac:dyDescent="0.25">
      <c r="A29" s="53" t="s">
        <v>25</v>
      </c>
      <c r="B29" s="40"/>
      <c r="C29" s="40"/>
      <c r="D29" s="40"/>
      <c r="E29" s="40"/>
      <c r="F29" s="40"/>
      <c r="G29" s="40"/>
      <c r="H29" s="41"/>
    </row>
    <row r="30" spans="1:9" s="7" customFormat="1" ht="12.75" customHeight="1" x14ac:dyDescent="0.25">
      <c r="A30" s="50" t="s">
        <v>27</v>
      </c>
      <c r="B30" s="8"/>
      <c r="C30" s="18"/>
      <c r="D30" s="45" t="s">
        <v>15</v>
      </c>
      <c r="E30" s="9">
        <f>F30+G30+H30</f>
        <v>95697.001430759992</v>
      </c>
      <c r="F30" s="10">
        <f>SUM(F31:F39)</f>
        <v>30442.565999999999</v>
      </c>
      <c r="G30" s="10">
        <f t="shared" ref="G30:H30" si="2">SUM(G31:G39)</f>
        <v>31800.407129999996</v>
      </c>
      <c r="H30" s="10">
        <f t="shared" si="2"/>
        <v>33454.028300760001</v>
      </c>
    </row>
    <row r="31" spans="1:9" s="7" customFormat="1" ht="46.5" customHeight="1" x14ac:dyDescent="0.25">
      <c r="A31" s="54"/>
      <c r="B31" s="42" t="s">
        <v>37</v>
      </c>
      <c r="C31" s="31" t="s">
        <v>14</v>
      </c>
      <c r="D31" s="46"/>
      <c r="E31" s="11">
        <f t="shared" ref="E31:E50" si="3">SUM(F31:H31)</f>
        <v>5174.6821889800003</v>
      </c>
      <c r="F31" s="11">
        <f>1425.536+49.998-10.479+399.988-230</f>
        <v>1635.0430000000001</v>
      </c>
      <c r="G31" s="11">
        <f>F31*1.055</f>
        <v>1724.9703650000001</v>
      </c>
      <c r="H31" s="12">
        <f>G31*1.052</f>
        <v>1814.6688239800003</v>
      </c>
    </row>
    <row r="32" spans="1:9" s="7" customFormat="1" ht="43.5" customHeight="1" x14ac:dyDescent="0.25">
      <c r="A32" s="54"/>
      <c r="B32" s="43"/>
      <c r="C32" s="31" t="s">
        <v>22</v>
      </c>
      <c r="D32" s="46"/>
      <c r="E32" s="11">
        <f t="shared" si="3"/>
        <v>12059.977537679999</v>
      </c>
      <c r="F32" s="11">
        <f>3607.782+37.403+165.403</f>
        <v>3810.5879999999997</v>
      </c>
      <c r="G32" s="11">
        <f t="shared" ref="G32:G37" si="4">F32*1.055</f>
        <v>4020.1703399999997</v>
      </c>
      <c r="H32" s="12">
        <f t="shared" ref="H32:H37" si="5">G32*1.052</f>
        <v>4229.2191976799995</v>
      </c>
      <c r="I32" s="22"/>
    </row>
    <row r="33" spans="1:12" s="7" customFormat="1" ht="53.25" customHeight="1" x14ac:dyDescent="0.25">
      <c r="A33" s="54"/>
      <c r="B33" s="43"/>
      <c r="C33" s="31" t="s">
        <v>17</v>
      </c>
      <c r="D33" s="46"/>
      <c r="E33" s="11">
        <f t="shared" si="3"/>
        <v>12231.411674159999</v>
      </c>
      <c r="F33" s="11">
        <f>3047.033+613.266+64.98+74.497+64.98</f>
        <v>3864.7559999999999</v>
      </c>
      <c r="G33" s="11">
        <f t="shared" si="4"/>
        <v>4077.3175799999995</v>
      </c>
      <c r="H33" s="12">
        <f t="shared" si="5"/>
        <v>4289.3380941599999</v>
      </c>
    </row>
    <row r="34" spans="1:12" s="5" customFormat="1" ht="51.75" customHeight="1" x14ac:dyDescent="0.25">
      <c r="A34" s="54"/>
      <c r="B34" s="43"/>
      <c r="C34" s="31" t="s">
        <v>18</v>
      </c>
      <c r="D34" s="46"/>
      <c r="E34" s="11">
        <f t="shared" si="3"/>
        <v>23809.393693279999</v>
      </c>
      <c r="F34" s="11">
        <f>6557.936+381.533+490.42+93.159</f>
        <v>7523.0479999999998</v>
      </c>
      <c r="G34" s="11">
        <f t="shared" si="4"/>
        <v>7936.8156399999989</v>
      </c>
      <c r="H34" s="12">
        <f t="shared" si="5"/>
        <v>8349.5300532799993</v>
      </c>
    </row>
    <row r="35" spans="1:12" ht="42.75" customHeight="1" x14ac:dyDescent="0.25">
      <c r="A35" s="54"/>
      <c r="B35" s="43"/>
      <c r="C35" s="18" t="s">
        <v>19</v>
      </c>
      <c r="D35" s="46"/>
      <c r="E35" s="11">
        <f t="shared" si="3"/>
        <v>17918.047946459999</v>
      </c>
      <c r="F35" s="11">
        <f>4945.463+673.474+42.624</f>
        <v>5661.5609999999997</v>
      </c>
      <c r="G35" s="11">
        <f t="shared" si="4"/>
        <v>5972.9468549999992</v>
      </c>
      <c r="H35" s="12">
        <f t="shared" si="5"/>
        <v>6283.5400914599995</v>
      </c>
      <c r="I35" s="14"/>
    </row>
    <row r="36" spans="1:12" ht="51" x14ac:dyDescent="0.25">
      <c r="A36" s="54"/>
      <c r="B36" s="43"/>
      <c r="C36" s="18" t="s">
        <v>20</v>
      </c>
      <c r="D36" s="46"/>
      <c r="E36" s="11">
        <f t="shared" si="3"/>
        <v>14017.880198359999</v>
      </c>
      <c r="F36" s="11">
        <f>4904.81-225.421-F39+200.758-170.921</f>
        <v>4429.2259999999997</v>
      </c>
      <c r="G36" s="11">
        <f t="shared" si="4"/>
        <v>4672.8334299999997</v>
      </c>
      <c r="H36" s="12">
        <f t="shared" si="5"/>
        <v>4915.8207683600003</v>
      </c>
    </row>
    <row r="37" spans="1:12" ht="43.5" customHeight="1" x14ac:dyDescent="0.25">
      <c r="A37" s="51"/>
      <c r="B37" s="44"/>
      <c r="C37" s="18" t="s">
        <v>21</v>
      </c>
      <c r="D37" s="47"/>
      <c r="E37" s="11">
        <f t="shared" si="3"/>
        <v>10185.608191840001</v>
      </c>
      <c r="F37" s="11">
        <f>2359.387+107.1+751.857</f>
        <v>3218.3440000000001</v>
      </c>
      <c r="G37" s="11">
        <f t="shared" si="4"/>
        <v>3395.3529199999998</v>
      </c>
      <c r="H37" s="12">
        <f t="shared" si="5"/>
        <v>3571.9112718400002</v>
      </c>
      <c r="I37" s="6"/>
    </row>
    <row r="38" spans="1:12" ht="43.5" customHeight="1" x14ac:dyDescent="0.25">
      <c r="A38" s="29" t="s">
        <v>29</v>
      </c>
      <c r="B38" s="30" t="s">
        <v>30</v>
      </c>
      <c r="C38" s="31" t="s">
        <v>22</v>
      </c>
      <c r="D38" s="45" t="s">
        <v>15</v>
      </c>
      <c r="E38" s="11">
        <f t="shared" si="3"/>
        <v>20</v>
      </c>
      <c r="F38" s="11">
        <v>20</v>
      </c>
      <c r="G38" s="11"/>
      <c r="H38" s="12"/>
    </row>
    <row r="39" spans="1:12" ht="58.5" customHeight="1" x14ac:dyDescent="0.25">
      <c r="A39" s="29"/>
      <c r="B39" s="21"/>
      <c r="C39" s="18" t="s">
        <v>20</v>
      </c>
      <c r="D39" s="47"/>
      <c r="E39" s="11">
        <f t="shared" si="3"/>
        <v>280</v>
      </c>
      <c r="F39" s="11">
        <v>280</v>
      </c>
      <c r="G39" s="11"/>
      <c r="H39" s="12"/>
      <c r="L39" s="25">
        <v>904704.33600000001</v>
      </c>
    </row>
    <row r="40" spans="1:12" ht="15" customHeight="1" x14ac:dyDescent="0.25">
      <c r="A40" s="49" t="s">
        <v>34</v>
      </c>
      <c r="B40" s="49"/>
      <c r="C40" s="49"/>
      <c r="D40" s="49"/>
      <c r="E40" s="49"/>
      <c r="F40" s="49"/>
      <c r="G40" s="49"/>
      <c r="H40" s="49"/>
    </row>
    <row r="41" spans="1:12" ht="15.75" customHeight="1" x14ac:dyDescent="0.25">
      <c r="A41" s="50" t="s">
        <v>34</v>
      </c>
      <c r="B41" s="23"/>
      <c r="C41" s="18"/>
      <c r="D41" s="18"/>
      <c r="E41" s="9">
        <f>SUM(F41:H41)</f>
        <v>54.225000000000001</v>
      </c>
      <c r="F41" s="9">
        <f>F42</f>
        <v>54.225000000000001</v>
      </c>
      <c r="G41" s="9">
        <f t="shared" ref="G41:H41" si="6">G42</f>
        <v>0</v>
      </c>
      <c r="H41" s="9">
        <f t="shared" si="6"/>
        <v>0</v>
      </c>
      <c r="L41" s="24">
        <f>L39-64.98</f>
        <v>904639.35600000003</v>
      </c>
    </row>
    <row r="42" spans="1:12" ht="29.25" customHeight="1" x14ac:dyDescent="0.25">
      <c r="A42" s="51"/>
      <c r="B42" s="38" t="s">
        <v>35</v>
      </c>
      <c r="C42" s="18" t="s">
        <v>20</v>
      </c>
      <c r="D42" s="18" t="s">
        <v>15</v>
      </c>
      <c r="E42" s="12">
        <f>SUM(F42:H42)</f>
        <v>54.225000000000001</v>
      </c>
      <c r="F42" s="12">
        <f>54.225</f>
        <v>54.225000000000001</v>
      </c>
      <c r="G42" s="12">
        <v>0</v>
      </c>
      <c r="H42" s="12">
        <f t="shared" ref="H42" si="7">G42*1.052</f>
        <v>0</v>
      </c>
    </row>
    <row r="43" spans="1:12" ht="14.25" customHeight="1" x14ac:dyDescent="0.25">
      <c r="A43" s="39" t="s">
        <v>31</v>
      </c>
      <c r="B43" s="40"/>
      <c r="C43" s="40"/>
      <c r="D43" s="40"/>
      <c r="E43" s="40"/>
      <c r="F43" s="40"/>
      <c r="G43" s="40"/>
      <c r="H43" s="41"/>
    </row>
    <row r="44" spans="1:12" ht="15" customHeight="1" x14ac:dyDescent="0.25">
      <c r="A44" s="27" t="s">
        <v>31</v>
      </c>
      <c r="B44" s="42" t="s">
        <v>32</v>
      </c>
      <c r="C44" s="31"/>
      <c r="D44" s="45" t="s">
        <v>33</v>
      </c>
      <c r="E44" s="13">
        <f>SUM(F44:H44)</f>
        <v>2584.5</v>
      </c>
      <c r="F44" s="13">
        <f>SUM(F45:F49)</f>
        <v>2584.5</v>
      </c>
      <c r="G44" s="13">
        <f t="shared" ref="G44:H44" si="8">SUM(G45:G49)</f>
        <v>0</v>
      </c>
      <c r="H44" s="13">
        <f t="shared" si="8"/>
        <v>0</v>
      </c>
    </row>
    <row r="45" spans="1:12" ht="56.25" customHeight="1" x14ac:dyDescent="0.25">
      <c r="A45" s="28"/>
      <c r="B45" s="43"/>
      <c r="C45" s="31" t="s">
        <v>18</v>
      </c>
      <c r="D45" s="46"/>
      <c r="E45" s="11">
        <f>SUM(F45:H45)</f>
        <v>649.5</v>
      </c>
      <c r="F45" s="11">
        <f>498+151.5</f>
        <v>649.5</v>
      </c>
      <c r="G45" s="11">
        <v>0</v>
      </c>
      <c r="H45" s="11">
        <v>0</v>
      </c>
    </row>
    <row r="46" spans="1:12" ht="43.5" customHeight="1" x14ac:dyDescent="0.25">
      <c r="A46" s="28"/>
      <c r="B46" s="43"/>
      <c r="C46" s="18" t="s">
        <v>19</v>
      </c>
      <c r="D46" s="46"/>
      <c r="E46" s="11">
        <f t="shared" ref="E46:E49" si="9">SUM(F46:H46)</f>
        <v>1320</v>
      </c>
      <c r="F46" s="11">
        <v>1320</v>
      </c>
      <c r="G46" s="11">
        <v>0</v>
      </c>
      <c r="H46" s="11">
        <v>0</v>
      </c>
    </row>
    <row r="47" spans="1:12" ht="43.5" customHeight="1" x14ac:dyDescent="0.25">
      <c r="A47" s="28"/>
      <c r="B47" s="43"/>
      <c r="C47" s="18" t="s">
        <v>21</v>
      </c>
      <c r="D47" s="46"/>
      <c r="E47" s="11">
        <f t="shared" si="9"/>
        <v>200</v>
      </c>
      <c r="F47" s="11">
        <f>200</f>
        <v>200</v>
      </c>
      <c r="G47" s="11">
        <v>0</v>
      </c>
      <c r="H47" s="11">
        <v>0</v>
      </c>
    </row>
    <row r="48" spans="1:12" ht="51.75" customHeight="1" x14ac:dyDescent="0.25">
      <c r="A48" s="28"/>
      <c r="B48" s="43"/>
      <c r="C48" s="18" t="s">
        <v>20</v>
      </c>
      <c r="D48" s="46"/>
      <c r="E48" s="11">
        <f t="shared" si="9"/>
        <v>315</v>
      </c>
      <c r="F48" s="11">
        <f>270+45</f>
        <v>315</v>
      </c>
      <c r="G48" s="11">
        <v>0</v>
      </c>
      <c r="H48" s="11">
        <v>0</v>
      </c>
    </row>
    <row r="49" spans="1:8" ht="43.5" customHeight="1" x14ac:dyDescent="0.25">
      <c r="A49" s="29"/>
      <c r="B49" s="44"/>
      <c r="C49" s="31" t="s">
        <v>14</v>
      </c>
      <c r="D49" s="47"/>
      <c r="E49" s="11">
        <f t="shared" si="9"/>
        <v>100</v>
      </c>
      <c r="F49" s="11">
        <v>100</v>
      </c>
      <c r="G49" s="11">
        <v>0</v>
      </c>
      <c r="H49" s="11">
        <v>0</v>
      </c>
    </row>
    <row r="50" spans="1:8" ht="13.5" customHeight="1" x14ac:dyDescent="0.25">
      <c r="A50" s="29" t="s">
        <v>28</v>
      </c>
      <c r="B50" s="8"/>
      <c r="C50" s="20"/>
      <c r="D50" s="18"/>
      <c r="E50" s="9">
        <f t="shared" si="3"/>
        <v>138449.28843076</v>
      </c>
      <c r="F50" s="9">
        <f>F17+F25+F30+F41+F44</f>
        <v>73194.853000000003</v>
      </c>
      <c r="G50" s="9">
        <f t="shared" ref="G50:H50" si="10">G17+G25+G30</f>
        <v>31800.407129999996</v>
      </c>
      <c r="H50" s="9">
        <f t="shared" si="10"/>
        <v>33454.028300760001</v>
      </c>
    </row>
    <row r="51" spans="1:8" x14ac:dyDescent="0.25">
      <c r="F51" s="16"/>
    </row>
    <row r="52" spans="1:8" ht="23.25" x14ac:dyDescent="0.25">
      <c r="A52" s="48" t="s">
        <v>23</v>
      </c>
      <c r="B52" s="48"/>
      <c r="C52" s="34"/>
      <c r="D52" s="34"/>
      <c r="E52" s="34"/>
      <c r="F52" s="17"/>
      <c r="G52" s="48" t="s">
        <v>24</v>
      </c>
      <c r="H52" s="48"/>
    </row>
  </sheetData>
  <mergeCells count="33">
    <mergeCell ref="A30:A37"/>
    <mergeCell ref="B31:B37"/>
    <mergeCell ref="D30:D37"/>
    <mergeCell ref="A25:A28"/>
    <mergeCell ref="D25:D28"/>
    <mergeCell ref="A29:H29"/>
    <mergeCell ref="B25:B28"/>
    <mergeCell ref="F1:H1"/>
    <mergeCell ref="F2:H2"/>
    <mergeCell ref="F3:H3"/>
    <mergeCell ref="F5:H5"/>
    <mergeCell ref="F6:H6"/>
    <mergeCell ref="A8:H8"/>
    <mergeCell ref="A16:H16"/>
    <mergeCell ref="A17:A24"/>
    <mergeCell ref="B17:B24"/>
    <mergeCell ref="D17:D24"/>
    <mergeCell ref="A9:H9"/>
    <mergeCell ref="A12:A14"/>
    <mergeCell ref="B12:B14"/>
    <mergeCell ref="C12:C14"/>
    <mergeCell ref="D12:D14"/>
    <mergeCell ref="E12:H12"/>
    <mergeCell ref="E13:E14"/>
    <mergeCell ref="F13:H13"/>
    <mergeCell ref="A43:H43"/>
    <mergeCell ref="B44:B49"/>
    <mergeCell ref="D44:D49"/>
    <mergeCell ref="D38:D39"/>
    <mergeCell ref="A52:B52"/>
    <mergeCell ref="G52:H52"/>
    <mergeCell ref="A40:H40"/>
    <mergeCell ref="A41:A42"/>
  </mergeCells>
  <printOptions horizontalCentered="1"/>
  <pageMargins left="0.39370078740157483" right="0" top="1.1811023622047245" bottom="0" header="0" footer="0"/>
  <pageSetup paperSize="9" scale="81" fitToHeight="30" orientation="landscape" r:id="rId1"/>
  <headerFooter differentFirst="1" alignWithMargins="0">
    <oddHeader>&amp;C
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додаток 1.2.РА</vt:lpstr>
      <vt:lpstr>Аркуш1</vt:lpstr>
      <vt:lpstr>'додаток 1.2.РА'!Область_печати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2017-10-05T13:09:41Z</dcterms:modified>
</cp:coreProperties>
</file>