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додаток 1.2.РА" sheetId="2" r:id="rId1"/>
    <sheet name="Аркуш1" sheetId="1" r:id="rId2"/>
  </sheets>
  <definedNames>
    <definedName name="_xlnm.Print_Area" localSheetId="0">'додаток 1.2.РА'!$A$1:$H$41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F35" i="2" l="1"/>
  <c r="F22" i="2"/>
  <c r="F19" i="2"/>
  <c r="F21" i="2"/>
  <c r="F34" i="2"/>
  <c r="I34" i="2"/>
  <c r="F18" i="2" l="1"/>
  <c r="F31" i="2"/>
  <c r="E38" i="2"/>
  <c r="E37" i="2" l="1"/>
  <c r="F26" i="2" l="1"/>
  <c r="F24" i="2" s="1"/>
  <c r="F23" i="2" l="1"/>
  <c r="F20" i="2"/>
  <c r="F32" i="2" l="1"/>
  <c r="F29" i="2" l="1"/>
  <c r="G31" i="2" l="1"/>
  <c r="H31" i="2" s="1"/>
  <c r="G32" i="2"/>
  <c r="H32" i="2" s="1"/>
  <c r="G33" i="2"/>
  <c r="H33" i="2" s="1"/>
  <c r="G34" i="2"/>
  <c r="H34" i="2" s="1"/>
  <c r="G35" i="2"/>
  <c r="G36" i="2"/>
  <c r="H36" i="2" s="1"/>
  <c r="G30" i="2"/>
  <c r="G29" i="2" s="1"/>
  <c r="G39" i="2" s="1"/>
  <c r="E26" i="2"/>
  <c r="E27" i="2"/>
  <c r="E23" i="2"/>
  <c r="H35" i="2" l="1"/>
  <c r="E36" i="2"/>
  <c r="H30" i="2"/>
  <c r="H29" i="2" s="1"/>
  <c r="H39" i="2" s="1"/>
  <c r="E33" i="2"/>
  <c r="E32" i="2"/>
  <c r="E25" i="2"/>
  <c r="E24" i="2"/>
  <c r="E22" i="2"/>
  <c r="E21" i="2"/>
  <c r="E19" i="2"/>
  <c r="H18" i="2"/>
  <c r="G18" i="2"/>
  <c r="E30" i="2" l="1"/>
  <c r="E35" i="2"/>
  <c r="E31" i="2"/>
  <c r="E18" i="2"/>
  <c r="E34" i="2" l="1"/>
  <c r="E29" i="2" l="1"/>
  <c r="E20" i="2" l="1"/>
  <c r="E17" i="2" s="1"/>
  <c r="F17" i="2"/>
  <c r="F39" i="2" l="1"/>
  <c r="E39" i="2" s="1"/>
</calcChain>
</file>

<file path=xl/sharedStrings.xml><?xml version="1.0" encoding="utf-8"?>
<sst xmlns="http://schemas.openxmlformats.org/spreadsheetml/2006/main" count="49" uniqueCount="33">
  <si>
    <t>ЗАТВЕРДЖЕНО</t>
  </si>
  <si>
    <t>Рішення міської ради</t>
  </si>
  <si>
    <t>Додаток 1.2.</t>
  </si>
  <si>
    <t>До Програми розвитку інфраструктури та комплексного благоустрою міста Запоріжжя на 2017-2019 роки</t>
  </si>
  <si>
    <t>Завдання і заходи</t>
  </si>
  <si>
    <t>з виконання Програми розвитку інфраструктури та комплексного благоустрою міста Запоріжжя на 2017-2019 роки</t>
  </si>
  <si>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</si>
  <si>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</si>
  <si>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</si>
  <si>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</si>
  <si>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Прогнозні обсяги, тис.грн</t>
  </si>
  <si>
    <t>Всього</t>
  </si>
  <si>
    <t>за роками</t>
  </si>
  <si>
    <t>Реалізація заходів щодо інвестиційного розвитку території</t>
  </si>
  <si>
    <t>районна адміністрація Запорізької міської ради по Хортицькому району</t>
  </si>
  <si>
    <t>бюджет міста</t>
  </si>
  <si>
    <t>забезпечення  проектування, будівництва та реконструкції об'єктів</t>
  </si>
  <si>
    <t>районна адміністрація Запорізької міської ради по Вознесенівському району</t>
  </si>
  <si>
    <t>районна адміністрація Запорізької міської ради по Олександрівському району</t>
  </si>
  <si>
    <t>районна адміністрація Запорізької міської ради по Комунарському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</si>
  <si>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</si>
  <si>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</si>
  <si>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Дніпровському району</t>
  </si>
  <si>
    <t>Секретар міської ради</t>
  </si>
  <si>
    <t>Р.О. Пидорич</t>
  </si>
  <si>
    <t xml:space="preserve">Благоустрій міста </t>
  </si>
  <si>
    <t>поточний ремонт та утримання об'єктів благоустрою, догляд за зеленими насадженнями, в т.ч. покіс трав, ліквідація стихійних звалищ сміття, ліквідація карантинних рослин, паспортизація та інвентаризація об'єктів благоустрою тощо.</t>
  </si>
  <si>
    <t>Реалізація заходів  щодо інвестиційного розвитку території</t>
  </si>
  <si>
    <t>Забезпечення проведення благоустрою території районів міста</t>
  </si>
  <si>
    <t>Всього по програмі:</t>
  </si>
  <si>
    <t>Реалізація проектів-переможців громадського бюджету</t>
  </si>
  <si>
    <t>капітальний ремонт об'єктів благоустрою</t>
  </si>
  <si>
    <t>31.05.2017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</si>
</sst>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0" xfId="1" applyFont="1" applyFill="1" applyAlignment="1">
      <alignment vertical="top" wrapText="1"/>
    </xf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3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top" wrapText="1"/>
    </xf>
    <xf numFmtId="164" fontId="2" fillId="2" borderId="0" xfId="1" applyNumberFormat="1" applyFont="1" applyFill="1" applyAlignment="1">
      <alignment vertical="top" wrapText="1"/>
    </xf>
    <xf numFmtId="0" fontId="2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left" vertical="top" wrapText="1"/>
    </xf>
    <xf numFmtId="164" fontId="7" fillId="2" borderId="1" xfId="1" applyNumberFormat="1" applyFont="1" applyFill="1" applyBorder="1" applyAlignment="1">
      <alignment horizontal="center" vertical="top" wrapText="1"/>
    </xf>
    <xf numFmtId="164" fontId="7" fillId="2" borderId="6" xfId="1" applyNumberFormat="1" applyFont="1" applyFill="1" applyBorder="1" applyAlignment="1">
      <alignment horizontal="center" vertical="top" wrapText="1"/>
    </xf>
    <xf numFmtId="164" fontId="2" fillId="2" borderId="5" xfId="1" applyNumberFormat="1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164" fontId="7" fillId="2" borderId="5" xfId="1" applyNumberFormat="1" applyFont="1" applyFill="1" applyBorder="1" applyAlignment="1">
      <alignment horizontal="center" vertical="top" wrapText="1"/>
    </xf>
    <xf numFmtId="164" fontId="7" fillId="2" borderId="0" xfId="1" applyNumberFormat="1" applyFont="1" applyFill="1" applyAlignment="1">
      <alignment vertical="top" wrapText="1"/>
    </xf>
    <xf numFmtId="164" fontId="2" fillId="2" borderId="6" xfId="1" applyNumberFormat="1" applyFont="1" applyFill="1" applyBorder="1" applyAlignment="1">
      <alignment horizontal="center" vertical="top" wrapText="1"/>
    </xf>
    <xf numFmtId="164" fontId="2" fillId="2" borderId="0" xfId="1" applyNumberFormat="1" applyFont="1" applyFill="1" applyAlignment="1">
      <alignment horizontal="center" vertical="top" wrapText="1"/>
    </xf>
    <xf numFmtId="164" fontId="5" fillId="2" borderId="0" xfId="1" applyNumberFormat="1" applyFont="1" applyFill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165" fontId="7" fillId="2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center" vertical="top" wrapText="1"/>
    </xf>
    <xf numFmtId="0" fontId="7" fillId="2" borderId="6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left" vertical="top" wrapText="1"/>
    </xf>
    <xf numFmtId="0" fontId="7" fillId="2" borderId="7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horizontal="left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left" vertical="center" wrapText="1"/>
    </xf>
    <xf numFmtId="0" fontId="2" fillId="2" borderId="5" xfId="1" applyFont="1" applyFill="1" applyBorder="1" applyAlignment="1">
      <alignment vertical="top" wrapText="1"/>
    </xf>
    <xf numFmtId="0" fontId="2" fillId="2" borderId="7" xfId="1" applyFont="1" applyFill="1" applyBorder="1" applyAlignment="1">
      <alignment vertical="top" wrapText="1"/>
    </xf>
    <xf numFmtId="0" fontId="2" fillId="2" borderId="6" xfId="1" applyFont="1" applyFill="1" applyBorder="1" applyAlignment="1">
      <alignment vertical="top" wrapText="1"/>
    </xf>
    <xf numFmtId="0" fontId="8" fillId="2" borderId="0" xfId="1" applyFont="1" applyFill="1" applyBorder="1" applyAlignment="1">
      <alignment horizontal="left" vertical="top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1"/>
  <sheetViews>
    <sheetView tabSelected="1" view="pageBreakPreview" zoomScaleNormal="75" zoomScaleSheetLayoutView="100" workbookViewId="0">
      <selection activeCell="F4" sqref="F4"/>
    </sheetView>
  </sheetViews>
  <sheetFormatPr defaultColWidth="9.140625" defaultRowHeight="12.75" x14ac:dyDescent="0.25"/>
  <cols>
    <col min="1" max="1" width="33.7109375" style="1" customWidth="1"/>
    <col min="2" max="2" width="32.85546875" style="1" customWidth="1"/>
    <col min="3" max="3" width="22.7109375" style="5" customWidth="1"/>
    <col min="4" max="4" width="22.28515625" style="5" customWidth="1"/>
    <col min="5" max="5" width="14.85546875" style="5" customWidth="1"/>
    <col min="6" max="6" width="16.85546875" style="5" customWidth="1"/>
    <col min="7" max="7" width="16.140625" style="5" customWidth="1"/>
    <col min="8" max="8" width="14.5703125" style="5" customWidth="1"/>
    <col min="9" max="9" width="11.7109375" style="1" bestFit="1" customWidth="1"/>
    <col min="10" max="16384" width="9.140625" style="1"/>
  </cols>
  <sheetData>
    <row r="1" spans="1:9" ht="23.25" x14ac:dyDescent="0.25">
      <c r="C1" s="2"/>
      <c r="D1" s="2"/>
      <c r="E1" s="2"/>
      <c r="F1" s="33" t="s">
        <v>0</v>
      </c>
      <c r="G1" s="33"/>
      <c r="H1" s="33"/>
    </row>
    <row r="2" spans="1:9" ht="23.25" x14ac:dyDescent="0.25">
      <c r="C2" s="2"/>
      <c r="D2" s="2"/>
      <c r="E2" s="2"/>
      <c r="F2" s="33" t="s">
        <v>1</v>
      </c>
      <c r="G2" s="33"/>
      <c r="H2" s="33"/>
    </row>
    <row r="3" spans="1:9" ht="23.25" x14ac:dyDescent="0.25">
      <c r="C3" s="2"/>
      <c r="D3" s="2"/>
      <c r="E3" s="2"/>
      <c r="F3" s="52" t="s">
        <v>32</v>
      </c>
      <c r="G3" s="47"/>
      <c r="H3" s="47"/>
    </row>
    <row r="4" spans="1:9" ht="23.25" x14ac:dyDescent="0.25">
      <c r="C4" s="2"/>
      <c r="D4" s="2"/>
      <c r="E4" s="2"/>
      <c r="F4" s="23"/>
      <c r="G4" s="23"/>
      <c r="H4" s="23"/>
    </row>
    <row r="5" spans="1:9" s="3" customFormat="1" ht="25.5" customHeight="1" x14ac:dyDescent="0.25">
      <c r="C5" s="2"/>
      <c r="D5" s="2"/>
      <c r="E5" s="2"/>
      <c r="F5" s="33" t="s">
        <v>2</v>
      </c>
      <c r="G5" s="33"/>
      <c r="H5" s="33"/>
    </row>
    <row r="6" spans="1:9" s="3" customFormat="1" ht="141" customHeight="1" x14ac:dyDescent="0.25">
      <c r="C6" s="4"/>
      <c r="D6" s="4"/>
      <c r="E6" s="4"/>
      <c r="F6" s="48" t="s">
        <v>3</v>
      </c>
      <c r="G6" s="48"/>
      <c r="H6" s="48"/>
    </row>
    <row r="7" spans="1:9" x14ac:dyDescent="0.25">
      <c r="I7" s="6"/>
    </row>
    <row r="8" spans="1:9" s="3" customFormat="1" ht="22.5" x14ac:dyDescent="0.25">
      <c r="A8" s="34" t="s">
        <v>4</v>
      </c>
      <c r="B8" s="34"/>
      <c r="C8" s="34"/>
      <c r="D8" s="34"/>
      <c r="E8" s="34"/>
      <c r="F8" s="34"/>
      <c r="G8" s="34"/>
      <c r="H8" s="34"/>
    </row>
    <row r="9" spans="1:9" s="3" customFormat="1" ht="20.25" x14ac:dyDescent="0.25">
      <c r="A9" s="45" t="s">
        <v>5</v>
      </c>
      <c r="B9" s="45"/>
      <c r="C9" s="45"/>
      <c r="D9" s="45"/>
      <c r="E9" s="45"/>
      <c r="F9" s="45"/>
      <c r="G9" s="45"/>
      <c r="H9" s="45"/>
    </row>
    <row r="10" spans="1:9" s="3" customFormat="1" ht="9.75" customHeight="1" x14ac:dyDescent="0.25">
      <c r="A10" s="28"/>
      <c r="B10" s="28"/>
      <c r="C10" s="28"/>
      <c r="D10" s="28"/>
      <c r="E10" s="28"/>
      <c r="F10" s="28"/>
      <c r="G10" s="28"/>
      <c r="H10" s="28"/>
    </row>
    <row r="12" spans="1:9" s="7" customFormat="1" ht="23.25" customHeight="1" x14ac:dyDescent="0.25">
      <c r="A12" s="46" t="s">
        <v>6</v>
      </c>
      <c r="B12" s="46" t="s">
        <v>7</v>
      </c>
      <c r="C12" s="46" t="s">
        <v>8</v>
      </c>
      <c r="D12" s="46" t="s">
        <v>9</v>
      </c>
      <c r="E12" s="46" t="s">
        <v>10</v>
      </c>
      <c r="F12" s="46"/>
      <c r="G12" s="46"/>
      <c r="H12" s="46"/>
    </row>
    <row r="13" spans="1:9" s="7" customFormat="1" ht="23.25" customHeight="1" x14ac:dyDescent="0.25">
      <c r="A13" s="46"/>
      <c r="B13" s="46"/>
      <c r="C13" s="46"/>
      <c r="D13" s="46"/>
      <c r="E13" s="46" t="s">
        <v>11</v>
      </c>
      <c r="F13" s="46" t="s">
        <v>12</v>
      </c>
      <c r="G13" s="46"/>
      <c r="H13" s="46"/>
    </row>
    <row r="14" spans="1:9" s="7" customFormat="1" x14ac:dyDescent="0.25">
      <c r="A14" s="46"/>
      <c r="B14" s="46"/>
      <c r="C14" s="46"/>
      <c r="D14" s="46"/>
      <c r="E14" s="46"/>
      <c r="F14" s="29">
        <v>2017</v>
      </c>
      <c r="G14" s="29">
        <v>2018</v>
      </c>
      <c r="H14" s="29">
        <v>2019</v>
      </c>
    </row>
    <row r="15" spans="1:9" s="7" customFormat="1" x14ac:dyDescent="0.25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</row>
    <row r="16" spans="1:9" s="7" customFormat="1" ht="12.75" customHeight="1" x14ac:dyDescent="0.25">
      <c r="A16" s="35" t="s">
        <v>13</v>
      </c>
      <c r="B16" s="36"/>
      <c r="C16" s="36"/>
      <c r="D16" s="36"/>
      <c r="E16" s="36"/>
      <c r="F16" s="36"/>
      <c r="G16" s="36"/>
      <c r="H16" s="37"/>
    </row>
    <row r="17" spans="1:8" s="7" customFormat="1" ht="12.75" customHeight="1" x14ac:dyDescent="0.25">
      <c r="A17" s="38" t="s">
        <v>27</v>
      </c>
      <c r="B17" s="31" t="s">
        <v>16</v>
      </c>
      <c r="C17" s="19"/>
      <c r="D17" s="42" t="s">
        <v>15</v>
      </c>
      <c r="E17" s="9">
        <f>SUM(E18:E23)</f>
        <v>40725.612999999998</v>
      </c>
      <c r="F17" s="9">
        <f>SUM(F18:F23)</f>
        <v>40725.612999999998</v>
      </c>
      <c r="G17" s="20">
        <v>0</v>
      </c>
      <c r="H17" s="20">
        <v>0</v>
      </c>
    </row>
    <row r="18" spans="1:8" s="7" customFormat="1" ht="48.75" customHeight="1" x14ac:dyDescent="0.25">
      <c r="A18" s="39"/>
      <c r="B18" s="41"/>
      <c r="C18" s="26" t="s">
        <v>14</v>
      </c>
      <c r="D18" s="43"/>
      <c r="E18" s="12">
        <f>F18+G18+H18</f>
        <v>4000</v>
      </c>
      <c r="F18" s="15">
        <f>6000-3000+1000</f>
        <v>4000</v>
      </c>
      <c r="G18" s="15">
        <f>G19</f>
        <v>0</v>
      </c>
      <c r="H18" s="15">
        <f>H19</f>
        <v>0</v>
      </c>
    </row>
    <row r="19" spans="1:8" s="7" customFormat="1" ht="47.25" customHeight="1" x14ac:dyDescent="0.25">
      <c r="A19" s="39"/>
      <c r="B19" s="41"/>
      <c r="C19" s="26" t="s">
        <v>17</v>
      </c>
      <c r="D19" s="43"/>
      <c r="E19" s="11">
        <f t="shared" ref="E19:E25" si="0">SUM(F19:H19)</f>
        <v>8214.9140000000007</v>
      </c>
      <c r="F19" s="11">
        <f>10317.495-299.8-2000+196+1.219</f>
        <v>8214.9140000000007</v>
      </c>
      <c r="G19" s="12">
        <v>0</v>
      </c>
      <c r="H19" s="12">
        <v>0</v>
      </c>
    </row>
    <row r="20" spans="1:8" s="7" customFormat="1" ht="59.25" customHeight="1" x14ac:dyDescent="0.25">
      <c r="A20" s="39"/>
      <c r="B20" s="41"/>
      <c r="C20" s="26" t="s">
        <v>18</v>
      </c>
      <c r="D20" s="43"/>
      <c r="E20" s="11">
        <f t="shared" si="0"/>
        <v>9896.0760000000009</v>
      </c>
      <c r="F20" s="11">
        <f>9289.18+106.914+499.982</f>
        <v>9896.0760000000009</v>
      </c>
      <c r="G20" s="12">
        <v>0</v>
      </c>
      <c r="H20" s="12">
        <v>0</v>
      </c>
    </row>
    <row r="21" spans="1:8" s="7" customFormat="1" ht="49.5" customHeight="1" x14ac:dyDescent="0.25">
      <c r="A21" s="39"/>
      <c r="B21" s="41"/>
      <c r="C21" s="26" t="s">
        <v>19</v>
      </c>
      <c r="D21" s="43"/>
      <c r="E21" s="11">
        <f t="shared" si="0"/>
        <v>2925.9650000000001</v>
      </c>
      <c r="F21" s="11">
        <f>5925.965-3000</f>
        <v>2925.9650000000001</v>
      </c>
      <c r="G21" s="12">
        <v>0</v>
      </c>
      <c r="H21" s="12">
        <v>0</v>
      </c>
    </row>
    <row r="22" spans="1:8" s="7" customFormat="1" ht="44.25" customHeight="1" x14ac:dyDescent="0.25">
      <c r="A22" s="39"/>
      <c r="B22" s="41"/>
      <c r="C22" s="26" t="s">
        <v>20</v>
      </c>
      <c r="D22" s="43"/>
      <c r="E22" s="11">
        <f t="shared" si="0"/>
        <v>12644.778</v>
      </c>
      <c r="F22" s="11">
        <f>14004.778-1000-1000+640</f>
        <v>12644.778</v>
      </c>
      <c r="G22" s="12">
        <v>0</v>
      </c>
      <c r="H22" s="12">
        <v>0</v>
      </c>
    </row>
    <row r="23" spans="1:8" s="7" customFormat="1" ht="41.25" customHeight="1" x14ac:dyDescent="0.25">
      <c r="A23" s="40"/>
      <c r="B23" s="32"/>
      <c r="C23" s="18" t="s">
        <v>21</v>
      </c>
      <c r="D23" s="44"/>
      <c r="E23" s="11">
        <f t="shared" si="0"/>
        <v>3043.88</v>
      </c>
      <c r="F23" s="12">
        <f>5043.88-2000</f>
        <v>3043.88</v>
      </c>
      <c r="G23" s="12">
        <v>0</v>
      </c>
      <c r="H23" s="12">
        <v>0</v>
      </c>
    </row>
    <row r="24" spans="1:8" s="7" customFormat="1" ht="13.5" customHeight="1" x14ac:dyDescent="0.25">
      <c r="A24" s="38" t="s">
        <v>30</v>
      </c>
      <c r="B24" s="31" t="s">
        <v>16</v>
      </c>
      <c r="C24" s="27"/>
      <c r="D24" s="31" t="s">
        <v>15</v>
      </c>
      <c r="E24" s="13">
        <f t="shared" si="0"/>
        <v>1177.5</v>
      </c>
      <c r="F24" s="9">
        <f>SUM(F25:F27)</f>
        <v>1177.5</v>
      </c>
      <c r="G24" s="13">
        <v>0</v>
      </c>
      <c r="H24" s="9">
        <v>0</v>
      </c>
    </row>
    <row r="25" spans="1:8" s="7" customFormat="1" ht="45" customHeight="1" x14ac:dyDescent="0.25">
      <c r="A25" s="39"/>
      <c r="B25" s="41"/>
      <c r="C25" s="26" t="s">
        <v>14</v>
      </c>
      <c r="D25" s="41"/>
      <c r="E25" s="11">
        <f t="shared" si="0"/>
        <v>577.5</v>
      </c>
      <c r="F25" s="12">
        <v>577.5</v>
      </c>
      <c r="G25" s="12">
        <v>0</v>
      </c>
      <c r="H25" s="12">
        <v>0</v>
      </c>
    </row>
    <row r="26" spans="1:8" s="7" customFormat="1" ht="45" customHeight="1" x14ac:dyDescent="0.25">
      <c r="A26" s="39"/>
      <c r="B26" s="41"/>
      <c r="C26" s="26" t="s">
        <v>17</v>
      </c>
      <c r="D26" s="41"/>
      <c r="E26" s="11">
        <f t="shared" ref="E26:E27" si="1">SUM(F26:H26)</f>
        <v>300</v>
      </c>
      <c r="F26" s="15">
        <f>300</f>
        <v>300</v>
      </c>
      <c r="G26" s="12">
        <v>0</v>
      </c>
      <c r="H26" s="12">
        <v>0</v>
      </c>
    </row>
    <row r="27" spans="1:8" s="7" customFormat="1" ht="45" customHeight="1" x14ac:dyDescent="0.25">
      <c r="A27" s="40"/>
      <c r="B27" s="32"/>
      <c r="C27" s="18" t="s">
        <v>19</v>
      </c>
      <c r="D27" s="32"/>
      <c r="E27" s="11">
        <f t="shared" si="1"/>
        <v>300</v>
      </c>
      <c r="F27" s="15">
        <v>300</v>
      </c>
      <c r="G27" s="12">
        <v>0</v>
      </c>
      <c r="H27" s="12">
        <v>0</v>
      </c>
    </row>
    <row r="28" spans="1:8" s="7" customFormat="1" ht="13.5" customHeight="1" x14ac:dyDescent="0.25">
      <c r="A28" s="35" t="s">
        <v>25</v>
      </c>
      <c r="B28" s="36"/>
      <c r="C28" s="36"/>
      <c r="D28" s="36"/>
      <c r="E28" s="36"/>
      <c r="F28" s="36"/>
      <c r="G28" s="36"/>
      <c r="H28" s="37"/>
    </row>
    <row r="29" spans="1:8" s="7" customFormat="1" ht="12.75" customHeight="1" x14ac:dyDescent="0.25">
      <c r="A29" s="38" t="s">
        <v>28</v>
      </c>
      <c r="B29" s="8"/>
      <c r="C29" s="18"/>
      <c r="D29" s="31" t="s">
        <v>15</v>
      </c>
      <c r="E29" s="9">
        <f>F29+G29+H29</f>
        <v>69045.313433539995</v>
      </c>
      <c r="F29" s="10">
        <f>SUM(F30:F38)</f>
        <v>22021.438999999998</v>
      </c>
      <c r="G29" s="10">
        <f t="shared" ref="G29:H29" si="2">SUM(G30:G38)</f>
        <v>22916.118145</v>
      </c>
      <c r="H29" s="10">
        <f t="shared" si="2"/>
        <v>24107.75628854</v>
      </c>
    </row>
    <row r="30" spans="1:8" s="7" customFormat="1" ht="46.5" customHeight="1" x14ac:dyDescent="0.25">
      <c r="A30" s="39"/>
      <c r="B30" s="49" t="s">
        <v>26</v>
      </c>
      <c r="C30" s="26" t="s">
        <v>14</v>
      </c>
      <c r="D30" s="41"/>
      <c r="E30" s="11">
        <f t="shared" ref="E30:E39" si="3">SUM(F30:H30)</f>
        <v>4636.6939673000006</v>
      </c>
      <c r="F30" s="11">
        <f>1425.536+49.998-10.479</f>
        <v>1465.0550000000001</v>
      </c>
      <c r="G30" s="11">
        <f>F30*1.055</f>
        <v>1545.6330250000001</v>
      </c>
      <c r="H30" s="12">
        <f>G30*1.052</f>
        <v>1626.0059423000002</v>
      </c>
    </row>
    <row r="31" spans="1:8" s="7" customFormat="1" ht="43.5" customHeight="1" x14ac:dyDescent="0.25">
      <c r="A31" s="39"/>
      <c r="B31" s="50"/>
      <c r="C31" s="26" t="s">
        <v>22</v>
      </c>
      <c r="D31" s="41"/>
      <c r="E31" s="11">
        <f t="shared" si="3"/>
        <v>11508.937433359999</v>
      </c>
      <c r="F31" s="11">
        <f>3656.476-F37</f>
        <v>3636.4760000000001</v>
      </c>
      <c r="G31" s="11">
        <f t="shared" ref="G31:G36" si="4">F31*1.055</f>
        <v>3836.48218</v>
      </c>
      <c r="H31" s="12">
        <f t="shared" ref="H31:H36" si="5">G31*1.052</f>
        <v>4035.9792533600003</v>
      </c>
    </row>
    <row r="32" spans="1:8" s="7" customFormat="1" ht="41.25" customHeight="1" x14ac:dyDescent="0.25">
      <c r="A32" s="39"/>
      <c r="B32" s="50"/>
      <c r="C32" s="26" t="s">
        <v>17</v>
      </c>
      <c r="D32" s="41"/>
      <c r="E32" s="11">
        <f t="shared" si="3"/>
        <v>9333.4791314199992</v>
      </c>
      <c r="F32" s="11">
        <f>2469.691+481.723-2.317</f>
        <v>2949.0969999999998</v>
      </c>
      <c r="G32" s="11">
        <f t="shared" si="4"/>
        <v>3111.2973349999997</v>
      </c>
      <c r="H32" s="12">
        <f t="shared" si="5"/>
        <v>3273.0847964199997</v>
      </c>
    </row>
    <row r="33" spans="1:9" s="5" customFormat="1" ht="51.75" customHeight="1" x14ac:dyDescent="0.25">
      <c r="A33" s="39"/>
      <c r="B33" s="50"/>
      <c r="C33" s="26" t="s">
        <v>18</v>
      </c>
      <c r="D33" s="41"/>
      <c r="E33" s="11">
        <f t="shared" si="3"/>
        <v>3775.3994723199999</v>
      </c>
      <c r="F33" s="11">
        <v>1192.912</v>
      </c>
      <c r="G33" s="11">
        <f t="shared" si="4"/>
        <v>1258.52216</v>
      </c>
      <c r="H33" s="12">
        <f t="shared" si="5"/>
        <v>1323.9653123200001</v>
      </c>
    </row>
    <row r="34" spans="1:9" ht="42.75" customHeight="1" x14ac:dyDescent="0.25">
      <c r="A34" s="39"/>
      <c r="B34" s="50"/>
      <c r="C34" s="18" t="s">
        <v>19</v>
      </c>
      <c r="D34" s="41"/>
      <c r="E34" s="11">
        <f t="shared" si="3"/>
        <v>17783.14895382</v>
      </c>
      <c r="F34" s="11">
        <f>4945.463+673.474</f>
        <v>5618.9369999999999</v>
      </c>
      <c r="G34" s="11">
        <f t="shared" si="4"/>
        <v>5927.9785349999993</v>
      </c>
      <c r="H34" s="12">
        <f t="shared" si="5"/>
        <v>6236.2334188199993</v>
      </c>
      <c r="I34" s="14">
        <f>F34+673.474</f>
        <v>6292.4110000000001</v>
      </c>
    </row>
    <row r="35" spans="1:9" ht="51" x14ac:dyDescent="0.25">
      <c r="A35" s="39"/>
      <c r="B35" s="50"/>
      <c r="C35" s="18" t="s">
        <v>20</v>
      </c>
      <c r="D35" s="41"/>
      <c r="E35" s="11">
        <f t="shared" si="3"/>
        <v>14558.82123442</v>
      </c>
      <c r="F35" s="11">
        <f>4904.81-225.421-F38+200.758</f>
        <v>4600.1469999999999</v>
      </c>
      <c r="G35" s="11">
        <f t="shared" si="4"/>
        <v>4853.1550849999994</v>
      </c>
      <c r="H35" s="12">
        <f t="shared" si="5"/>
        <v>5105.5191494199998</v>
      </c>
    </row>
    <row r="36" spans="1:9" ht="43.5" customHeight="1" x14ac:dyDescent="0.25">
      <c r="A36" s="40"/>
      <c r="B36" s="51"/>
      <c r="C36" s="18" t="s">
        <v>21</v>
      </c>
      <c r="D36" s="32"/>
      <c r="E36" s="11">
        <f t="shared" si="3"/>
        <v>7148.8332409000013</v>
      </c>
      <c r="F36" s="11">
        <v>2258.8150000000001</v>
      </c>
      <c r="G36" s="11">
        <f t="shared" si="4"/>
        <v>2383.0498250000001</v>
      </c>
      <c r="H36" s="12">
        <f t="shared" si="5"/>
        <v>2506.9684159000003</v>
      </c>
    </row>
    <row r="37" spans="1:9" ht="43.5" customHeight="1" x14ac:dyDescent="0.25">
      <c r="A37" s="25" t="s">
        <v>30</v>
      </c>
      <c r="B37" s="30" t="s">
        <v>31</v>
      </c>
      <c r="C37" s="26" t="s">
        <v>22</v>
      </c>
      <c r="D37" s="31" t="s">
        <v>15</v>
      </c>
      <c r="E37" s="11">
        <f t="shared" si="3"/>
        <v>20</v>
      </c>
      <c r="F37" s="11">
        <v>20</v>
      </c>
      <c r="G37" s="11"/>
      <c r="H37" s="12"/>
    </row>
    <row r="38" spans="1:9" ht="43.5" customHeight="1" x14ac:dyDescent="0.25">
      <c r="A38" s="25"/>
      <c r="B38" s="30"/>
      <c r="C38" s="18" t="s">
        <v>20</v>
      </c>
      <c r="D38" s="32"/>
      <c r="E38" s="11">
        <f t="shared" si="3"/>
        <v>280</v>
      </c>
      <c r="F38" s="11">
        <v>280</v>
      </c>
      <c r="G38" s="11"/>
      <c r="H38" s="12"/>
    </row>
    <row r="39" spans="1:9" ht="13.5" customHeight="1" x14ac:dyDescent="0.25">
      <c r="A39" s="21" t="s">
        <v>29</v>
      </c>
      <c r="B39" s="8"/>
      <c r="C39" s="22"/>
      <c r="D39" s="18"/>
      <c r="E39" s="9">
        <f t="shared" si="3"/>
        <v>110948.42643353999</v>
      </c>
      <c r="F39" s="9">
        <f>F17+F24+F29</f>
        <v>63924.551999999996</v>
      </c>
      <c r="G39" s="9">
        <f t="shared" ref="G39:H39" si="6">G17+G24+G29</f>
        <v>22916.118145</v>
      </c>
      <c r="H39" s="9">
        <f t="shared" si="6"/>
        <v>24107.75628854</v>
      </c>
    </row>
    <row r="40" spans="1:9" x14ac:dyDescent="0.25">
      <c r="F40" s="16"/>
    </row>
    <row r="41" spans="1:9" ht="23.25" x14ac:dyDescent="0.25">
      <c r="A41" s="33" t="s">
        <v>23</v>
      </c>
      <c r="B41" s="33"/>
      <c r="C41" s="24"/>
      <c r="D41" s="24"/>
      <c r="E41" s="24"/>
      <c r="F41" s="17"/>
      <c r="G41" s="33" t="s">
        <v>24</v>
      </c>
      <c r="H41" s="33"/>
    </row>
  </sheetData>
  <mergeCells count="28">
    <mergeCell ref="A29:A36"/>
    <mergeCell ref="B30:B36"/>
    <mergeCell ref="D29:D36"/>
    <mergeCell ref="A24:A27"/>
    <mergeCell ref="D24:D27"/>
    <mergeCell ref="A28:H28"/>
    <mergeCell ref="B24:B27"/>
    <mergeCell ref="F1:H1"/>
    <mergeCell ref="F2:H2"/>
    <mergeCell ref="F3:H3"/>
    <mergeCell ref="F5:H5"/>
    <mergeCell ref="F6:H6"/>
    <mergeCell ref="D37:D38"/>
    <mergeCell ref="A41:B41"/>
    <mergeCell ref="G41:H41"/>
    <mergeCell ref="A8:H8"/>
    <mergeCell ref="A16:H16"/>
    <mergeCell ref="A17:A23"/>
    <mergeCell ref="B17:B23"/>
    <mergeCell ref="D17:D23"/>
    <mergeCell ref="A9:H9"/>
    <mergeCell ref="A12:A14"/>
    <mergeCell ref="B12:B14"/>
    <mergeCell ref="C12:C14"/>
    <mergeCell ref="D12:D14"/>
    <mergeCell ref="E12:H12"/>
    <mergeCell ref="E13:E14"/>
    <mergeCell ref="F13:H13"/>
  </mergeCells>
  <printOptions horizontalCentered="1"/>
  <pageMargins left="0.39370078740157483" right="0" top="1.1811023622047245" bottom="0" header="0" footer="0"/>
  <pageSetup paperSize="9" scale="81" fitToHeight="30" orientation="landscape" r:id="rId1"/>
  <headerFooter differentFirst="1" alignWithMargins="0">
    <oddHeader>&amp;C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1.2.РА</vt:lpstr>
      <vt:lpstr>Аркуш1</vt:lpstr>
      <vt:lpstr>'додаток 1.2.РА'!Область_печати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2017-06-07T13:41:13Z</dcterms:modified>
</cp:coreProperties>
</file>